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25" windowWidth="23655" windowHeight="9915" firstSheet="1" activeTab="5"/>
  </bookViews>
  <sheets>
    <sheet name="Rekapitulace stavby" sheetId="1" r:id="rId1"/>
    <sheet name="00 - VON" sheetId="2" r:id="rId2"/>
    <sheet name="01 - Oprava povrchových o..." sheetId="3" r:id="rId3"/>
    <sheet name="02 - Výměna těsnění segmentu" sheetId="4" r:id="rId4"/>
    <sheet name="03 - Drobné opravy a údržba" sheetId="5" r:id="rId5"/>
    <sheet name="04 - Oprava příslušenství..." sheetId="6" r:id="rId6"/>
  </sheets>
  <definedNames>
    <definedName name="_xlnm._FilterDatabase" localSheetId="1" hidden="1">'00 - VON'!$C$82:$K$127</definedName>
    <definedName name="_xlnm._FilterDatabase" localSheetId="2" hidden="1">'01 - Oprava povrchových o...'!$C$82:$K$152</definedName>
    <definedName name="_xlnm._FilterDatabase" localSheetId="3" hidden="1">'02 - Výměna těsnění segmentu'!$C$75:$K$92</definedName>
    <definedName name="_xlnm._FilterDatabase" localSheetId="4" hidden="1">'03 - Drobné opravy a údržba'!$C$82:$K$127</definedName>
    <definedName name="_xlnm._FilterDatabase" localSheetId="5" hidden="1">'04 - Oprava příslušenství...'!$C$75:$K$109</definedName>
    <definedName name="_xlnm.Print_Titles" localSheetId="1">'00 - VON'!$82:$82</definedName>
    <definedName name="_xlnm.Print_Titles" localSheetId="2">'01 - Oprava povrchových o...'!$82:$82</definedName>
    <definedName name="_xlnm.Print_Titles" localSheetId="3">'02 - Výměna těsnění segmentu'!$75:$75</definedName>
    <definedName name="_xlnm.Print_Titles" localSheetId="4">'03 - Drobné opravy a údržba'!$82:$82</definedName>
    <definedName name="_xlnm.Print_Titles" localSheetId="5">'04 - Oprava příslušenství...'!$75:$75</definedName>
    <definedName name="_xlnm.Print_Titles" localSheetId="0">'Rekapitulace stavby'!$49:$49</definedName>
    <definedName name="_xlnm.Print_Area" localSheetId="1">'00 - VON'!$C$4:$J$36,'00 - VON'!$C$42:$J$64,'00 - VON'!$C$70:$K$127</definedName>
    <definedName name="_xlnm.Print_Area" localSheetId="2">'01 - Oprava povrchových o...'!$C$4:$J$36,'01 - Oprava povrchových o...'!$C$42:$J$64,'01 - Oprava povrchových o...'!$C$70:$K$152</definedName>
    <definedName name="_xlnm.Print_Area" localSheetId="3">'02 - Výměna těsnění segmentu'!$C$4:$J$36,'02 - Výměna těsnění segmentu'!$C$42:$J$57,'02 - Výměna těsnění segmentu'!$C$63:$K$92</definedName>
    <definedName name="_xlnm.Print_Area" localSheetId="4">'03 - Drobné opravy a údržba'!$C$4:$J$36,'03 - Drobné opravy a údržba'!$C$42:$J$64,'03 - Drobné opravy a údržba'!$C$70:$K$127</definedName>
    <definedName name="_xlnm.Print_Area" localSheetId="5">'04 - Oprava příslušenství...'!$C$4:$J$36,'04 - Oprava příslušenství...'!$C$42:$J$57,'04 - Oprava příslušenství...'!$C$63:$K$109</definedName>
    <definedName name="_xlnm.Print_Area" localSheetId="0">'Rekapitulace stavby'!$D$4:$AO$33,'Rekapitulace stavby'!$C$39:$AQ$57</definedName>
  </definedNames>
  <calcPr calcId="125725"/>
</workbook>
</file>

<file path=xl/calcChain.xml><?xml version="1.0" encoding="utf-8"?>
<calcChain xmlns="http://schemas.openxmlformats.org/spreadsheetml/2006/main">
  <c r="AY56" i="1"/>
  <c r="AX56"/>
  <c r="BI107" i="6"/>
  <c r="BH107"/>
  <c r="BG107"/>
  <c r="BF107"/>
  <c r="T107"/>
  <c r="R107"/>
  <c r="P107"/>
  <c r="BK107"/>
  <c r="J107"/>
  <c r="BE107"/>
  <c r="BI105"/>
  <c r="BH105"/>
  <c r="BG105"/>
  <c r="BF105"/>
  <c r="T105"/>
  <c r="R105"/>
  <c r="P105"/>
  <c r="BK105"/>
  <c r="J105"/>
  <c r="BE105" s="1"/>
  <c r="BI103"/>
  <c r="BH103"/>
  <c r="BG103"/>
  <c r="BF103"/>
  <c r="T103"/>
  <c r="R103"/>
  <c r="P103"/>
  <c r="BK103"/>
  <c r="J103"/>
  <c r="BE103"/>
  <c r="BI100"/>
  <c r="BH100"/>
  <c r="BG100"/>
  <c r="BF100"/>
  <c r="T100"/>
  <c r="R100"/>
  <c r="P100"/>
  <c r="BK100"/>
  <c r="J100"/>
  <c r="BE100" s="1"/>
  <c r="BI97"/>
  <c r="BH97"/>
  <c r="BG97"/>
  <c r="BF97"/>
  <c r="T97"/>
  <c r="R97"/>
  <c r="P97"/>
  <c r="BK97"/>
  <c r="J97"/>
  <c r="BE97"/>
  <c r="BI93"/>
  <c r="BH93"/>
  <c r="BG93"/>
  <c r="BF93"/>
  <c r="T93"/>
  <c r="R93"/>
  <c r="P93"/>
  <c r="BK93"/>
  <c r="J93"/>
  <c r="BE93" s="1"/>
  <c r="BI89"/>
  <c r="BH89"/>
  <c r="BG89"/>
  <c r="BF89"/>
  <c r="T89"/>
  <c r="R89"/>
  <c r="P89"/>
  <c r="BK89"/>
  <c r="J89"/>
  <c r="BE89"/>
  <c r="BI85"/>
  <c r="BH85"/>
  <c r="BG85"/>
  <c r="BF85"/>
  <c r="T85"/>
  <c r="T76" s="1"/>
  <c r="R85"/>
  <c r="P85"/>
  <c r="BK85"/>
  <c r="J85"/>
  <c r="BE85" s="1"/>
  <c r="BI81"/>
  <c r="BH81"/>
  <c r="BG81"/>
  <c r="F32" s="1"/>
  <c r="BB56" i="1" s="1"/>
  <c r="BF81" i="6"/>
  <c r="T81"/>
  <c r="R81"/>
  <c r="P81"/>
  <c r="P76" s="1"/>
  <c r="AU56" i="1" s="1"/>
  <c r="BK81" i="6"/>
  <c r="J81"/>
  <c r="BE81"/>
  <c r="BI77"/>
  <c r="F34" s="1"/>
  <c r="BD56" i="1" s="1"/>
  <c r="BH77" i="6"/>
  <c r="F33"/>
  <c r="BC56" i="1" s="1"/>
  <c r="BG77" i="6"/>
  <c r="BF77"/>
  <c r="J31" s="1"/>
  <c r="AW56" i="1" s="1"/>
  <c r="F31" i="6"/>
  <c r="BA56" i="1" s="1"/>
  <c r="T77" i="6"/>
  <c r="R77"/>
  <c r="R76" s="1"/>
  <c r="P77"/>
  <c r="BK77"/>
  <c r="BK76" s="1"/>
  <c r="J76" s="1"/>
  <c r="J77"/>
  <c r="BE77"/>
  <c r="F30" s="1"/>
  <c r="AZ56" i="1" s="1"/>
  <c r="J72" i="6"/>
  <c r="F72"/>
  <c r="F70"/>
  <c r="E68"/>
  <c r="J51"/>
  <c r="F51"/>
  <c r="F49"/>
  <c r="E47"/>
  <c r="J18"/>
  <c r="E18"/>
  <c r="F52" s="1"/>
  <c r="F73"/>
  <c r="J17"/>
  <c r="J12"/>
  <c r="J49" s="1"/>
  <c r="J70"/>
  <c r="E7"/>
  <c r="E66"/>
  <c r="E45"/>
  <c r="AY55" i="1"/>
  <c r="AX55"/>
  <c r="BI125" i="5"/>
  <c r="BH125"/>
  <c r="BG125"/>
  <c r="BF125"/>
  <c r="T125"/>
  <c r="T121" s="1"/>
  <c r="T120" s="1"/>
  <c r="R125"/>
  <c r="P125"/>
  <c r="BK125"/>
  <c r="J125"/>
  <c r="BE125"/>
  <c r="BI122"/>
  <c r="BH122"/>
  <c r="BG122"/>
  <c r="BF122"/>
  <c r="T122"/>
  <c r="R122"/>
  <c r="R121" s="1"/>
  <c r="R120" s="1"/>
  <c r="P122"/>
  <c r="P121"/>
  <c r="P120" s="1"/>
  <c r="BK122"/>
  <c r="BK121"/>
  <c r="BK120" s="1"/>
  <c r="J120" s="1"/>
  <c r="J62" s="1"/>
  <c r="J121"/>
  <c r="J63" s="1"/>
  <c r="J122"/>
  <c r="BE122"/>
  <c r="BI117"/>
  <c r="BH117"/>
  <c r="BG117"/>
  <c r="BF117"/>
  <c r="T117"/>
  <c r="T116"/>
  <c r="R117"/>
  <c r="R116" s="1"/>
  <c r="P117"/>
  <c r="P116"/>
  <c r="BK117"/>
  <c r="BK116" s="1"/>
  <c r="J116" s="1"/>
  <c r="J61" s="1"/>
  <c r="J117"/>
  <c r="BE117" s="1"/>
  <c r="BI111"/>
  <c r="BH111"/>
  <c r="BG111"/>
  <c r="BF111"/>
  <c r="T111"/>
  <c r="T110"/>
  <c r="R111"/>
  <c r="R110" s="1"/>
  <c r="P111"/>
  <c r="P110"/>
  <c r="BK111"/>
  <c r="BK110" s="1"/>
  <c r="J110" s="1"/>
  <c r="J60" s="1"/>
  <c r="J111"/>
  <c r="BE111" s="1"/>
  <c r="BI106"/>
  <c r="BH106"/>
  <c r="BG106"/>
  <c r="BF106"/>
  <c r="T106"/>
  <c r="R106"/>
  <c r="R97" s="1"/>
  <c r="P106"/>
  <c r="BK106"/>
  <c r="J106"/>
  <c r="BE106"/>
  <c r="BI102"/>
  <c r="BH102"/>
  <c r="BG102"/>
  <c r="BF102"/>
  <c r="T102"/>
  <c r="R102"/>
  <c r="P102"/>
  <c r="BK102"/>
  <c r="BK97" s="1"/>
  <c r="J97" s="1"/>
  <c r="J59" s="1"/>
  <c r="J102"/>
  <c r="BE102"/>
  <c r="BI98"/>
  <c r="BH98"/>
  <c r="BG98"/>
  <c r="BF98"/>
  <c r="T98"/>
  <c r="T97"/>
  <c r="R98"/>
  <c r="P98"/>
  <c r="P97"/>
  <c r="BK98"/>
  <c r="J98"/>
  <c r="BE98" s="1"/>
  <c r="BI94"/>
  <c r="BH94"/>
  <c r="F33" s="1"/>
  <c r="BC55" i="1" s="1"/>
  <c r="BG94" i="5"/>
  <c r="BF94"/>
  <c r="T94"/>
  <c r="R94"/>
  <c r="P94"/>
  <c r="BK94"/>
  <c r="J94"/>
  <c r="BE94"/>
  <c r="BI91"/>
  <c r="BH91"/>
  <c r="BG91"/>
  <c r="F32" s="1"/>
  <c r="BB55" i="1" s="1"/>
  <c r="BF91" i="5"/>
  <c r="T91"/>
  <c r="R91"/>
  <c r="P91"/>
  <c r="BK91"/>
  <c r="BK85" s="1"/>
  <c r="J91"/>
  <c r="BE91"/>
  <c r="BI86"/>
  <c r="F34"/>
  <c r="BD55" i="1" s="1"/>
  <c r="BH86" i="5"/>
  <c r="BG86"/>
  <c r="BF86"/>
  <c r="F31" s="1"/>
  <c r="BA55" i="1" s="1"/>
  <c r="T86" i="5"/>
  <c r="T85" s="1"/>
  <c r="T84" s="1"/>
  <c r="T83" s="1"/>
  <c r="R86"/>
  <c r="R85" s="1"/>
  <c r="R84" s="1"/>
  <c r="R83" s="1"/>
  <c r="P86"/>
  <c r="P85" s="1"/>
  <c r="P84" s="1"/>
  <c r="P83" s="1"/>
  <c r="AU55" i="1" s="1"/>
  <c r="BK86" i="5"/>
  <c r="J86"/>
  <c r="BE86" s="1"/>
  <c r="J79"/>
  <c r="F79"/>
  <c r="F77"/>
  <c r="E75"/>
  <c r="J51"/>
  <c r="F51"/>
  <c r="F49"/>
  <c r="E47"/>
  <c r="J18"/>
  <c r="E18"/>
  <c r="F80"/>
  <c r="F52"/>
  <c r="J17"/>
  <c r="J12"/>
  <c r="J77"/>
  <c r="J49"/>
  <c r="E7"/>
  <c r="E73" s="1"/>
  <c r="E45"/>
  <c r="AY54" i="1"/>
  <c r="AX54"/>
  <c r="BI90" i="4"/>
  <c r="BH90"/>
  <c r="BG90"/>
  <c r="BF90"/>
  <c r="T90"/>
  <c r="R90"/>
  <c r="P90"/>
  <c r="BK90"/>
  <c r="J90"/>
  <c r="BE90"/>
  <c r="BI87"/>
  <c r="BH87"/>
  <c r="BG87"/>
  <c r="BF87"/>
  <c r="T87"/>
  <c r="R87"/>
  <c r="P87"/>
  <c r="BK87"/>
  <c r="J87"/>
  <c r="BE87" s="1"/>
  <c r="BI84"/>
  <c r="BH84"/>
  <c r="BG84"/>
  <c r="BF84"/>
  <c r="T84"/>
  <c r="R84"/>
  <c r="P84"/>
  <c r="BK84"/>
  <c r="J84"/>
  <c r="BE84"/>
  <c r="BI80"/>
  <c r="F34" s="1"/>
  <c r="BD54" i="1" s="1"/>
  <c r="BH80" i="4"/>
  <c r="BG80"/>
  <c r="BF80"/>
  <c r="T80"/>
  <c r="R80"/>
  <c r="P80"/>
  <c r="BK80"/>
  <c r="J80"/>
  <c r="BE80" s="1"/>
  <c r="J30" s="1"/>
  <c r="AV54" i="1" s="1"/>
  <c r="AT54" s="1"/>
  <c r="BI77" i="4"/>
  <c r="BH77"/>
  <c r="F33" s="1"/>
  <c r="BC54" i="1" s="1"/>
  <c r="BG77" i="4"/>
  <c r="F32" s="1"/>
  <c r="BB54" i="1" s="1"/>
  <c r="BF77" i="4"/>
  <c r="F31" s="1"/>
  <c r="BA54" i="1" s="1"/>
  <c r="J31" i="4"/>
  <c r="AW54" i="1" s="1"/>
  <c r="T77" i="4"/>
  <c r="T76" s="1"/>
  <c r="R77"/>
  <c r="R76"/>
  <c r="P77"/>
  <c r="P76" s="1"/>
  <c r="AU54" i="1" s="1"/>
  <c r="BK77" i="4"/>
  <c r="BK76"/>
  <c r="J76" s="1"/>
  <c r="J77"/>
  <c r="BE77"/>
  <c r="F30" s="1"/>
  <c r="AZ54" i="1" s="1"/>
  <c r="J72" i="4"/>
  <c r="F72"/>
  <c r="F70"/>
  <c r="E68"/>
  <c r="J51"/>
  <c r="F51"/>
  <c r="F49"/>
  <c r="E47"/>
  <c r="J18"/>
  <c r="E18"/>
  <c r="F73" s="1"/>
  <c r="F52"/>
  <c r="J17"/>
  <c r="J12"/>
  <c r="J70" s="1"/>
  <c r="J49"/>
  <c r="E7"/>
  <c r="E45" s="1"/>
  <c r="AY53" i="1"/>
  <c r="AX53"/>
  <c r="BI151" i="3"/>
  <c r="BH151"/>
  <c r="BG151"/>
  <c r="BF151"/>
  <c r="T151"/>
  <c r="R151"/>
  <c r="P151"/>
  <c r="BK151"/>
  <c r="J151"/>
  <c r="BE151"/>
  <c r="BI147"/>
  <c r="BH147"/>
  <c r="BG147"/>
  <c r="BF147"/>
  <c r="T147"/>
  <c r="R147"/>
  <c r="P147"/>
  <c r="BK147"/>
  <c r="J147"/>
  <c r="BE147"/>
  <c r="BI140"/>
  <c r="BH140"/>
  <c r="BG140"/>
  <c r="BF140"/>
  <c r="T140"/>
  <c r="R140"/>
  <c r="P140"/>
  <c r="BK140"/>
  <c r="J140"/>
  <c r="BE140"/>
  <c r="BI136"/>
  <c r="BH136"/>
  <c r="BG136"/>
  <c r="BF136"/>
  <c r="T136"/>
  <c r="R136"/>
  <c r="R125" s="1"/>
  <c r="R119" s="1"/>
  <c r="P136"/>
  <c r="BK136"/>
  <c r="J136"/>
  <c r="BE136"/>
  <c r="BI132"/>
  <c r="BH132"/>
  <c r="BG132"/>
  <c r="BF132"/>
  <c r="T132"/>
  <c r="R132"/>
  <c r="P132"/>
  <c r="BK132"/>
  <c r="BK125" s="1"/>
  <c r="J125" s="1"/>
  <c r="J63" s="1"/>
  <c r="J132"/>
  <c r="BE132"/>
  <c r="BI126"/>
  <c r="BH126"/>
  <c r="BG126"/>
  <c r="BF126"/>
  <c r="T126"/>
  <c r="T125"/>
  <c r="R126"/>
  <c r="P126"/>
  <c r="P125"/>
  <c r="P119" s="1"/>
  <c r="BK126"/>
  <c r="J126"/>
  <c r="BE126" s="1"/>
  <c r="BI121"/>
  <c r="BH121"/>
  <c r="BG121"/>
  <c r="BF121"/>
  <c r="T121"/>
  <c r="T120"/>
  <c r="T119" s="1"/>
  <c r="R121"/>
  <c r="R120"/>
  <c r="P121"/>
  <c r="P120"/>
  <c r="BK121"/>
  <c r="BK120" s="1"/>
  <c r="J121"/>
  <c r="BE121"/>
  <c r="BI117"/>
  <c r="BH117"/>
  <c r="BG117"/>
  <c r="BF117"/>
  <c r="T117"/>
  <c r="T116"/>
  <c r="R117"/>
  <c r="R116"/>
  <c r="P117"/>
  <c r="P116"/>
  <c r="BK117"/>
  <c r="BK116"/>
  <c r="J116" s="1"/>
  <c r="J60" s="1"/>
  <c r="J117"/>
  <c r="BE117"/>
  <c r="BI112"/>
  <c r="BH112"/>
  <c r="BG112"/>
  <c r="BF112"/>
  <c r="T112"/>
  <c r="R112"/>
  <c r="P112"/>
  <c r="BK112"/>
  <c r="BK107" s="1"/>
  <c r="J112"/>
  <c r="BE112"/>
  <c r="BI108"/>
  <c r="BH108"/>
  <c r="BG108"/>
  <c r="BF108"/>
  <c r="T108"/>
  <c r="T107"/>
  <c r="T84" s="1"/>
  <c r="T83" s="1"/>
  <c r="R108"/>
  <c r="R107"/>
  <c r="P108"/>
  <c r="P107"/>
  <c r="BK108"/>
  <c r="J108"/>
  <c r="BE108" s="1"/>
  <c r="BI102"/>
  <c r="BH102"/>
  <c r="BG102"/>
  <c r="BF102"/>
  <c r="T102"/>
  <c r="R102"/>
  <c r="P102"/>
  <c r="BK102"/>
  <c r="J102"/>
  <c r="BE102"/>
  <c r="BI99"/>
  <c r="BH99"/>
  <c r="BG99"/>
  <c r="BF99"/>
  <c r="T99"/>
  <c r="R99"/>
  <c r="P99"/>
  <c r="BK99"/>
  <c r="J99"/>
  <c r="BE99"/>
  <c r="BI96"/>
  <c r="BH96"/>
  <c r="BG96"/>
  <c r="BF96"/>
  <c r="T96"/>
  <c r="R96"/>
  <c r="R88" s="1"/>
  <c r="P96"/>
  <c r="BK96"/>
  <c r="J96"/>
  <c r="BE96"/>
  <c r="BI92"/>
  <c r="BH92"/>
  <c r="BG92"/>
  <c r="BF92"/>
  <c r="T92"/>
  <c r="R92"/>
  <c r="P92"/>
  <c r="BK92"/>
  <c r="BK88" s="1"/>
  <c r="J88" s="1"/>
  <c r="J58" s="1"/>
  <c r="J92"/>
  <c r="BE92"/>
  <c r="BI89"/>
  <c r="BH89"/>
  <c r="F33" s="1"/>
  <c r="BC53" i="1" s="1"/>
  <c r="BG89" i="3"/>
  <c r="BF89"/>
  <c r="T89"/>
  <c r="T88"/>
  <c r="R89"/>
  <c r="P89"/>
  <c r="P88"/>
  <c r="BK89"/>
  <c r="J89"/>
  <c r="BE89" s="1"/>
  <c r="BI85"/>
  <c r="F34"/>
  <c r="BD53" i="1" s="1"/>
  <c r="BH85" i="3"/>
  <c r="BG85"/>
  <c r="F32"/>
  <c r="BB53" i="1" s="1"/>
  <c r="BF85" i="3"/>
  <c r="F31" s="1"/>
  <c r="BA53" i="1" s="1"/>
  <c r="T85" i="3"/>
  <c r="R85"/>
  <c r="P85"/>
  <c r="P84"/>
  <c r="P83" s="1"/>
  <c r="AU53" i="1" s="1"/>
  <c r="BK85" i="3"/>
  <c r="J85"/>
  <c r="BE85"/>
  <c r="F30" s="1"/>
  <c r="AZ53" i="1" s="1"/>
  <c r="J79" i="3"/>
  <c r="F79"/>
  <c r="F77"/>
  <c r="E75"/>
  <c r="J51"/>
  <c r="F51"/>
  <c r="F49"/>
  <c r="E47"/>
  <c r="J18"/>
  <c r="E18"/>
  <c r="F52" s="1"/>
  <c r="J17"/>
  <c r="J12"/>
  <c r="J49" s="1"/>
  <c r="E7"/>
  <c r="E45" s="1"/>
  <c r="E73"/>
  <c r="AY52" i="1"/>
  <c r="AX52"/>
  <c r="BI125" i="2"/>
  <c r="BH125"/>
  <c r="BG125"/>
  <c r="BF125"/>
  <c r="T125"/>
  <c r="T124" s="1"/>
  <c r="R125"/>
  <c r="R124"/>
  <c r="P125"/>
  <c r="P124" s="1"/>
  <c r="BK125"/>
  <c r="BK124"/>
  <c r="J124"/>
  <c r="J63" s="1"/>
  <c r="J125"/>
  <c r="BE125"/>
  <c r="BI121"/>
  <c r="BH121"/>
  <c r="BG121"/>
  <c r="BF121"/>
  <c r="T121"/>
  <c r="T116" s="1"/>
  <c r="R121"/>
  <c r="P121"/>
  <c r="BK121"/>
  <c r="J121"/>
  <c r="BE121" s="1"/>
  <c r="BI117"/>
  <c r="BH117"/>
  <c r="BG117"/>
  <c r="BF117"/>
  <c r="T117"/>
  <c r="R117"/>
  <c r="R116" s="1"/>
  <c r="P117"/>
  <c r="P116"/>
  <c r="BK117"/>
  <c r="BK116" s="1"/>
  <c r="J116" s="1"/>
  <c r="J62" s="1"/>
  <c r="J117"/>
  <c r="BE117"/>
  <c r="BI113"/>
  <c r="BH113"/>
  <c r="BG113"/>
  <c r="BF113"/>
  <c r="T113"/>
  <c r="R113"/>
  <c r="P113"/>
  <c r="BK113"/>
  <c r="J113"/>
  <c r="BE113"/>
  <c r="BI110"/>
  <c r="BH110"/>
  <c r="BG110"/>
  <c r="BF110"/>
  <c r="T110"/>
  <c r="T109" s="1"/>
  <c r="R110"/>
  <c r="R109"/>
  <c r="P110"/>
  <c r="P109" s="1"/>
  <c r="BK110"/>
  <c r="BK109"/>
  <c r="J109"/>
  <c r="J61" s="1"/>
  <c r="J110"/>
  <c r="BE110"/>
  <c r="BI107"/>
  <c r="BH107"/>
  <c r="BG107"/>
  <c r="BF107"/>
  <c r="T107"/>
  <c r="R107"/>
  <c r="P107"/>
  <c r="BK107"/>
  <c r="J107"/>
  <c r="BE107" s="1"/>
  <c r="BI105"/>
  <c r="BH105"/>
  <c r="BG105"/>
  <c r="BF105"/>
  <c r="T105"/>
  <c r="R105"/>
  <c r="P105"/>
  <c r="BK105"/>
  <c r="J105"/>
  <c r="BE105"/>
  <c r="BI102"/>
  <c r="BH102"/>
  <c r="BG102"/>
  <c r="BF102"/>
  <c r="T102"/>
  <c r="R102"/>
  <c r="P102"/>
  <c r="BK102"/>
  <c r="J102"/>
  <c r="BE102" s="1"/>
  <c r="BI100"/>
  <c r="BH100"/>
  <c r="BG100"/>
  <c r="BF100"/>
  <c r="T100"/>
  <c r="R100"/>
  <c r="P100"/>
  <c r="BK100"/>
  <c r="J100"/>
  <c r="BE100"/>
  <c r="BI98"/>
  <c r="BH98"/>
  <c r="BG98"/>
  <c r="BF98"/>
  <c r="T98"/>
  <c r="T97" s="1"/>
  <c r="R98"/>
  <c r="R97"/>
  <c r="P98"/>
  <c r="P97" s="1"/>
  <c r="BK98"/>
  <c r="BK97"/>
  <c r="J97"/>
  <c r="J60" s="1"/>
  <c r="J98"/>
  <c r="BE98"/>
  <c r="BI95"/>
  <c r="BH95"/>
  <c r="BG95"/>
  <c r="BF95"/>
  <c r="T95"/>
  <c r="T94" s="1"/>
  <c r="R95"/>
  <c r="R94"/>
  <c r="P95"/>
  <c r="P94" s="1"/>
  <c r="BK95"/>
  <c r="BK94"/>
  <c r="J94"/>
  <c r="J59" s="1"/>
  <c r="J95"/>
  <c r="BE95"/>
  <c r="BI91"/>
  <c r="BH91"/>
  <c r="BG91"/>
  <c r="BF91"/>
  <c r="T91"/>
  <c r="R91"/>
  <c r="P91"/>
  <c r="BK91"/>
  <c r="J91"/>
  <c r="BE91" s="1"/>
  <c r="BI88"/>
  <c r="BH88"/>
  <c r="BG88"/>
  <c r="F32" s="1"/>
  <c r="BB52" i="1" s="1"/>
  <c r="BB51" s="1"/>
  <c r="BF88" i="2"/>
  <c r="T88"/>
  <c r="R88"/>
  <c r="P88"/>
  <c r="BK88"/>
  <c r="J88"/>
  <c r="BE88"/>
  <c r="BI86"/>
  <c r="F34" s="1"/>
  <c r="BD52" i="1" s="1"/>
  <c r="BD51" s="1"/>
  <c r="W30" s="1"/>
  <c r="BH86" i="2"/>
  <c r="F33"/>
  <c r="BC52" i="1" s="1"/>
  <c r="BC51" s="1"/>
  <c r="BG86" i="2"/>
  <c r="BF86"/>
  <c r="J31"/>
  <c r="AW52" i="1" s="1"/>
  <c r="F31" i="2"/>
  <c r="BA52" i="1" s="1"/>
  <c r="BA51" s="1"/>
  <c r="T86" i="2"/>
  <c r="T85" s="1"/>
  <c r="T84" s="1"/>
  <c r="T83" s="1"/>
  <c r="R86"/>
  <c r="R85" s="1"/>
  <c r="R84" s="1"/>
  <c r="R83" s="1"/>
  <c r="P86"/>
  <c r="P85" s="1"/>
  <c r="P84" s="1"/>
  <c r="P83" s="1"/>
  <c r="AU52" i="1" s="1"/>
  <c r="AU51" s="1"/>
  <c r="BK86" i="2"/>
  <c r="BK85"/>
  <c r="BK84" s="1"/>
  <c r="J86"/>
  <c r="BE86"/>
  <c r="J30" s="1"/>
  <c r="AV52" i="1" s="1"/>
  <c r="AT52" s="1"/>
  <c r="J79" i="2"/>
  <c r="F79"/>
  <c r="F77"/>
  <c r="E75"/>
  <c r="J51"/>
  <c r="F51"/>
  <c r="F49"/>
  <c r="E47"/>
  <c r="J18"/>
  <c r="E18"/>
  <c r="F52" s="1"/>
  <c r="F80"/>
  <c r="J17"/>
  <c r="J12"/>
  <c r="J49" s="1"/>
  <c r="J77"/>
  <c r="E7"/>
  <c r="E73" s="1"/>
  <c r="E45"/>
  <c r="AS51" i="1"/>
  <c r="L47"/>
  <c r="AM46"/>
  <c r="L46"/>
  <c r="AM44"/>
  <c r="L44"/>
  <c r="L42"/>
  <c r="L41"/>
  <c r="AW51" l="1"/>
  <c r="AK27" s="1"/>
  <c r="W27"/>
  <c r="AY51"/>
  <c r="W29"/>
  <c r="J107" i="3"/>
  <c r="J59" s="1"/>
  <c r="BK84"/>
  <c r="BK119"/>
  <c r="J119" s="1"/>
  <c r="J61" s="1"/>
  <c r="J120"/>
  <c r="J62" s="1"/>
  <c r="J30" i="5"/>
  <c r="AV55" i="1" s="1"/>
  <c r="F30" i="5"/>
  <c r="AZ55" i="1" s="1"/>
  <c r="BK84" i="5"/>
  <c r="J85"/>
  <c r="J58" s="1"/>
  <c r="J84" i="2"/>
  <c r="J57" s="1"/>
  <c r="BK83"/>
  <c r="J83" s="1"/>
  <c r="J27" i="4"/>
  <c r="J56"/>
  <c r="J27" i="6"/>
  <c r="J56"/>
  <c r="R84" i="3"/>
  <c r="R83" s="1"/>
  <c r="W28" i="1"/>
  <c r="AX51"/>
  <c r="F30" i="2"/>
  <c r="AZ52" i="1" s="1"/>
  <c r="AZ51" s="1"/>
  <c r="J85" i="2"/>
  <c r="J58" s="1"/>
  <c r="J77" i="3"/>
  <c r="F80"/>
  <c r="J30"/>
  <c r="AV53" i="1" s="1"/>
  <c r="AT53" s="1"/>
  <c r="J31" i="3"/>
  <c r="AW53" i="1" s="1"/>
  <c r="E66" i="4"/>
  <c r="J31" i="5"/>
  <c r="AW55" i="1" s="1"/>
  <c r="J30" i="6"/>
  <c r="AV56" i="1" s="1"/>
  <c r="AT56" s="1"/>
  <c r="AG56" l="1"/>
  <c r="AN56" s="1"/>
  <c r="J36" i="6"/>
  <c r="AT55" i="1"/>
  <c r="AV51"/>
  <c r="W26"/>
  <c r="J27" i="2"/>
  <c r="J56"/>
  <c r="BK83" i="3"/>
  <c r="J83" s="1"/>
  <c r="J84"/>
  <c r="J57" s="1"/>
  <c r="J36" i="4"/>
  <c r="AG54" i="1"/>
  <c r="AN54" s="1"/>
  <c r="BK83" i="5"/>
  <c r="J83" s="1"/>
  <c r="J84"/>
  <c r="J57" s="1"/>
  <c r="J36" i="2" l="1"/>
  <c r="AG52" i="1"/>
  <c r="J27" i="5"/>
  <c r="J56"/>
  <c r="J27" i="3"/>
  <c r="J56"/>
  <c r="AT51" i="1"/>
  <c r="AK26"/>
  <c r="AG53" l="1"/>
  <c r="AN53" s="1"/>
  <c r="J36" i="3"/>
  <c r="AN52" i="1"/>
  <c r="AG55"/>
  <c r="AN55" s="1"/>
  <c r="J36" i="5"/>
  <c r="AG51" i="1" l="1"/>
  <c r="AK23" l="1"/>
  <c r="AK32" s="1"/>
  <c r="AN51"/>
</calcChain>
</file>

<file path=xl/sharedStrings.xml><?xml version="1.0" encoding="utf-8"?>
<sst xmlns="http://schemas.openxmlformats.org/spreadsheetml/2006/main" count="2246" uniqueCount="470">
  <si>
    <t>Export VZ</t>
  </si>
  <si>
    <t>List obsahuje:</t>
  </si>
  <si>
    <t>1) Rekapitulace stavby</t>
  </si>
  <si>
    <t>2) Rekapitulace objektů stavby a soupisů prací</t>
  </si>
  <si>
    <t>3.0</t>
  </si>
  <si>
    <t>ZAMOK</t>
  </si>
  <si>
    <t>False</t>
  </si>
  <si>
    <t>{f6811128-8a0b-4dbb-a5c1-fa9855d915c4}</t>
  </si>
  <si>
    <t>0,01</t>
  </si>
  <si>
    <t>21</t>
  </si>
  <si>
    <t>15</t>
  </si>
  <si>
    <t>REKAPITULACE STAVBY</t>
  </si>
  <si>
    <t>v ---  níže se nacházejí doplnkové a pomocné údaje k sestavám  --- v</t>
  </si>
  <si>
    <t>Návod na vyplnění</t>
  </si>
  <si>
    <t>0,001</t>
  </si>
  <si>
    <t>Kód:</t>
  </si>
  <si>
    <t>2019-14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</si>
  <si>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</si>
  <si>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</si>
  <si>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Orlík - oprava povrchových ochran a konstrukce segmentového uzávěru</t>
  </si>
  <si>
    <t>KSO:</t>
  </si>
  <si>
    <t>832 12 52</t>
  </si>
  <si>
    <t>CC-CZ:</t>
  </si>
  <si>
    <t/>
  </si>
  <si>
    <t>Místo:</t>
  </si>
  <si>
    <t>VD Orlík</t>
  </si>
  <si>
    <t>Datum:</t>
  </si>
  <si>
    <t>23.8.2019</t>
  </si>
  <si>
    <t>Zadavatel:</t>
  </si>
  <si>
    <t>IČ:</t>
  </si>
  <si>
    <t>70889953</t>
  </si>
  <si>
    <t>Povodí Vltavy státní podnik</t>
  </si>
  <si>
    <t>DIČ:</t>
  </si>
  <si>
    <t>CZ70889953</t>
  </si>
  <si>
    <t>Uchazeč:</t>
  </si>
  <si>
    <t>Vyplň údaj</t>
  </si>
  <si>
    <t>Projektant:</t>
  </si>
  <si>
    <t>05645328</t>
  </si>
  <si>
    <t>Ing. Milada Klimešová</t>
  </si>
  <si>
    <t>True</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</si>
  <si>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</si>
  <si>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 sloupci "Cenová soustava" uveden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</si>
  <si>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</si>
  <si>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</si>
  <si>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</si>
  <si>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</si>
  <si>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</si>
  <si>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</si>
  <si>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</si>
  <si>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</si>
  <si>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</si>
  <si>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</si>
  <si>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</si>
  <si>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</si>
  <si>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</si>
  <si>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</si>
  <si>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</si>
  <si>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</si>
  <si>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</si>
  <si>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</si>
  <si>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</si>
  <si>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</si>
  <si>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</si>
  <si>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</si>
  <si>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</si>
  <si>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</si>
  <si>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</si>
  <si>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</si>
  <si>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</si>
  <si>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</si>
  <si>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</si>
  <si>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</si>
  <si>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</si>
  <si>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</si>
  <si>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</si>
  <si>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</si>
  <si>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</si>
  <si>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</si>
  <si>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</si>
  <si>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</si>
  <si>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</si>
  <si>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</si>
  <si>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VON</t>
  </si>
  <si>
    <t>1</t>
  </si>
  <si>
    <t>{9f1ef3e1-f526-4363-abcf-d143d27bb913}</t>
  </si>
  <si>
    <t>2</t>
  </si>
  <si>
    <t>01</t>
  </si>
  <si>
    <t>Oprava povrchových ochran</t>
  </si>
  <si>
    <t>PRO</t>
  </si>
  <si>
    <t>{7b363051-ea8c-41ea-a936-295dd27a419d}</t>
  </si>
  <si>
    <t>832 51</t>
  </si>
  <si>
    <t>02</t>
  </si>
  <si>
    <t>Výměna těsnění segmentu</t>
  </si>
  <si>
    <t>{f389285d-8ef3-4305-8b93-44263c675ac1}</t>
  </si>
  <si>
    <t>03</t>
  </si>
  <si>
    <t>Drobné opravy a údržba</t>
  </si>
  <si>
    <t>STA</t>
  </si>
  <si>
    <t>{bd7bba13-9e2e-4b52-9dba-9e065303e73b}</t>
  </si>
  <si>
    <t>04</t>
  </si>
  <si>
    <t>Oprava příslušenství segmentu</t>
  </si>
  <si>
    <t>{017f0f06-5f9f-495b-9966-3cdee6a58626}</t>
  </si>
  <si>
    <t>1) Krycí list soupisu</t>
  </si>
  <si>
    <t>2) Rekapitulace</t>
  </si>
  <si>
    <t>3) Soupis prací</t>
  </si>
  <si>
    <t>Zpět na list:</t>
  </si>
  <si>
    <t>Rekapitulace stavby</t>
  </si>
  <si>
    <t>KRYCÍ LIST SOUPISU</t>
  </si>
  <si>
    <t>Objekt:</t>
  </si>
  <si>
    <t>00 - VON</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</si>
  <si>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</si>
  <si>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</si>
  <si>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</si>
  <si>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</si>
  <si>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</si>
  <si>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</si>
  <si>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</si>
  <si>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</si>
  <si>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</si>
  <si>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</si>
  <si>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VRN6 - Územní vlivy</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</si>
  <si>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</si>
  <si>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</si>
  <si>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</si>
  <si>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</si>
  <si>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</si>
  <si>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</si>
  <si>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</si>
  <si>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</si>
  <si>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</si>
  <si>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</si>
  <si>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</si>
  <si>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</si>
  <si>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</si>
  <si>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</si>
  <si>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</si>
  <si>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</si>
  <si>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</si>
  <si>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</si>
  <si>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</si>
  <si>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</si>
  <si>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</si>
  <si>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</si>
  <si>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013002005_R</t>
  </si>
  <si>
    <t>Pasport budov a dotčených a přilehlých objektů</t>
  </si>
  <si>
    <t>kpl</t>
  </si>
  <si>
    <t>1024</t>
  </si>
  <si>
    <t>1437080493</t>
  </si>
  <si>
    <t>PP</t>
  </si>
  <si>
    <t>013002006_R</t>
  </si>
  <si>
    <t>Vypracování nálezové zprávy</t>
  </si>
  <si>
    <t>-1658912392</t>
  </si>
  <si>
    <t>P</t>
  </si>
  <si>
    <t>Poznámka k položce:
Vypracování nálezové zprávy o rozsau poškozených konstrukcí segmentu. Slouží jako podklad pro rozhodnutí objednatele o provedení drobných oprav.</t>
  </si>
  <si>
    <t>3</t>
  </si>
  <si>
    <t>013203000_R</t>
  </si>
  <si>
    <t>Dokumentace dílenská</t>
  </si>
  <si>
    <t>-2037221329</t>
  </si>
  <si>
    <t>Průzkumné, geodetické a projektové práce projektové práce dokumentace stavby (výkresová a textová) bez rozlišení</t>
  </si>
  <si>
    <t>Poznámka k položce:
Dílenská dokumentace pro výrobu nových částí ocelových konstrukcí.
viz. TZ kap 6. Drobné opravy a údržba a TZ kap.11 Mazání ložisek.</t>
  </si>
  <si>
    <t>VRN2</t>
  </si>
  <si>
    <t>Příprava staveniště</t>
  </si>
  <si>
    <t>4</t>
  </si>
  <si>
    <t>031203000_R</t>
  </si>
  <si>
    <t>249329912</t>
  </si>
  <si>
    <t xml:space="preserve">Základní rozdělení průvodních činností a nákladů příprava staveniště, včetně složení mat. apod.
</t>
  </si>
  <si>
    <t>VRN3</t>
  </si>
  <si>
    <t>Zařízení staveniště</t>
  </si>
  <si>
    <t>032103000_R</t>
  </si>
  <si>
    <t>Náklady na stavební buňky</t>
  </si>
  <si>
    <t>-45319007</t>
  </si>
  <si>
    <t xml:space="preserve">Zařízení staveniště vybavení staveniště náklady na stavební buňky
- stavební buňka
- socialní objekty pro pracovníky stavby
</t>
  </si>
  <si>
    <t>6</t>
  </si>
  <si>
    <t>034103000_R</t>
  </si>
  <si>
    <t>Energie pro zařízení staveniště</t>
  </si>
  <si>
    <t>-1386797105</t>
  </si>
  <si>
    <t xml:space="preserve">Energie pro zařízení staveniště
 - nezbytné vnitrostaveništní rozvody energie vč. zajištění jejich zdrojů
</t>
  </si>
  <si>
    <t>7</t>
  </si>
  <si>
    <t>034203000</t>
  </si>
  <si>
    <t>Opatření na ochranu pozemků sousedních se staveništěm</t>
  </si>
  <si>
    <t>CS ÚRS 2018 02</t>
  </si>
  <si>
    <t>251042646</t>
  </si>
  <si>
    <t>Poznámka k položce:
Náklady na ochranu sousedních stavebních konstrukcí a částí VD před nežádoucím znečištěním při provádění nátěrů.</t>
  </si>
  <si>
    <t>8</t>
  </si>
  <si>
    <t>034703000_R</t>
  </si>
  <si>
    <t>Osvětlení staveniště</t>
  </si>
  <si>
    <t>-606131698</t>
  </si>
  <si>
    <t>Zařízení staveniště zabezpečení staveniště osvětlení staveniště</t>
  </si>
  <si>
    <t>9</t>
  </si>
  <si>
    <t>039103000_R</t>
  </si>
  <si>
    <t>Rozebrání, bourání a odvoz zařízení staveniště</t>
  </si>
  <si>
    <t>-141474885</t>
  </si>
  <si>
    <t>Zařízení staveniště zrušení zařízení staveniště rozebrání, bourání a odvoz</t>
  </si>
  <si>
    <t>VRN4</t>
  </si>
  <si>
    <t>Inženýrská činnost</t>
  </si>
  <si>
    <t>10</t>
  </si>
  <si>
    <t>043002000</t>
  </si>
  <si>
    <t>Zkoušky a ostatní měření</t>
  </si>
  <si>
    <t>586879231</t>
  </si>
  <si>
    <t xml:space="preserve">Poznámka k položce:
rozsah viz TZ kap.7 - Oprava povrchových ochran
- měřeníi, vyhodnocení a záznam zkoušek
- cena obsahuje veškeré náklady na provedení uvedených zkoušek a jejich vyhodnocení
</t>
  </si>
  <si>
    <t>11</t>
  </si>
  <si>
    <t>043194000_R</t>
  </si>
  <si>
    <t>Odzkoušení funkčnosti zařízení, uvedení do provozu</t>
  </si>
  <si>
    <t>-626172890</t>
  </si>
  <si>
    <t xml:space="preserve">Odzkoušení funkčnosti zařízení, uvedení do provozu. </t>
  </si>
  <si>
    <t>Poznámka k položce:
Viz TZ kap.12, včetně příp. videozáznamu.
- obsahuje i veškeré práce spojené s odstraněním závad zjištěných při zkouškách (např. dodatečné seřízení těsnění apod.)</t>
  </si>
  <si>
    <t>VRN6</t>
  </si>
  <si>
    <t>Územní vlivy</t>
  </si>
  <si>
    <t>13</t>
  </si>
  <si>
    <t>063203000</t>
  </si>
  <si>
    <t>Potápěčské práce</t>
  </si>
  <si>
    <t>-2030981440</t>
  </si>
  <si>
    <t>Poznámka k položce:
Vyčištění prostoru pro provizorní hrazení, kontrola a vyčištění drážek a dosedacího prahu hradicích tabulí , viz TZ kap. 3. Zahrazení přelivu, viz  TZ 13. vyhrazení přelivu.
- veškerá součinnost při montáži a demontáži hrazení
- práce při dotěsnění provizorního hrazení včetně potřebného matriálu (inertní materiál, plachty apod.)
- hrazení  a vyhrazení segmentu zajišťuje objednatel mimo uvedené potápěčské práce</t>
  </si>
  <si>
    <t>VV</t>
  </si>
  <si>
    <t>1"den zahrazení "</t>
  </si>
  <si>
    <t>14</t>
  </si>
  <si>
    <t>063403000</t>
  </si>
  <si>
    <t>Práce bez pevné pracovní podlahy</t>
  </si>
  <si>
    <t>228150428</t>
  </si>
  <si>
    <t>Poznámka k položce:
Provádění prací horolezeckou technikou během stavby: 
- spolupráce při instalaci a demontáži lešení na vzdušní straně segmentu
- pomoc při instalaci lešení na návodní straně segmentu bude-li vyžadována
- instalace a demontáž zábrany pro zachycení vody a materiálu po přelivné ploše, včetně čištění zábrany od nahromaděného materiálu
- pomoc při instalaci ochraných zábran okolních konstrukcí před prováděním nátěrů a jejich demontáž</t>
  </si>
  <si>
    <t>VRN9</t>
  </si>
  <si>
    <t>Ostatní náklady</t>
  </si>
  <si>
    <t>093103000_R</t>
  </si>
  <si>
    <t>Prostředky a materiál pro šetření a likvidaci vzniklé ekologické havárie</t>
  </si>
  <si>
    <t>347096658</t>
  </si>
  <si>
    <t>Ostatní náklady havárie, živelné pohromy odstranění následků havárie, živelné pohromy</t>
  </si>
  <si>
    <t>Poznámka k položce:
1 x havarijní souprava OIL 240 (obsah soupravy: nádoba 240 l, Algasorb 30 kg, 50x rohož, 5x nohavice, 5x polštář, 200x utěrka NT, 1x lopatka a smeták, 5x PE pytel, 5x výstražná nálepka, 2x rukavice nálepka - absorpční schopnost 300 litrů), nebo souprava ekvivalentní,
1 x havarijní souprava UNV 60 (obsah soupravy: nádoba 60 l, 30x rohož, 3x nohavice,  2x polštář, 1x PVC rukavice, 2x PE pytel, 2x výstražná nálepka - absorpční schopnost 89 litrů), nebo souprava ekvivalentní,
1 x balení norná stěna EKNS 220 H (4 ks, rozměr 0,13 x 3 m), nebo ekvivalentní typ,
PE pytle objem 120 l - 10 ks,
ruční nářadí (sekyra, pila, krumpáč, lopata, palice),
zásoba řeziva (prkna, latě, trámy) - jednotky kusů,
lahve pro odběr vzorků (prachovnice se širokým hrdlem o objemu min 1,25 l) - 5 ks.</t>
  </si>
  <si>
    <t>01 - Oprava povrchových ochran</t>
  </si>
  <si>
    <t>HSV - Práce a dodávky HSV</t>
  </si>
  <si>
    <t xml:space="preserve">    9 - Ostatní konstrukce a práce, bourání</t>
  </si>
  <si>
    <t xml:space="preserve">    997 - Přesun sutě</t>
  </si>
  <si>
    <t xml:space="preserve">    998 - Přesun hmot</t>
  </si>
  <si>
    <t>PSV - Práce a dodávky PSV</t>
  </si>
  <si>
    <t xml:space="preserve">    767 - Konstrukce zámečnické</t>
  </si>
  <si>
    <t xml:space="preserve">    789 - Povrchové úpravy ocelových konstrukcí a technologických zařízení</t>
  </si>
  <si>
    <t>HSV</t>
  </si>
  <si>
    <t>Práce a dodávky HSV</t>
  </si>
  <si>
    <t>100000015_R</t>
  </si>
  <si>
    <t>Dotěsnění provizorního hrazení</t>
  </si>
  <si>
    <t>1431623120</t>
  </si>
  <si>
    <t>Poznámka k položce:
Viz TZ kap.3 - Zahrazení přelivu
-  dotěsnění hrazení
- včetně těsnících a aplikačních materiálů
- včetně všech přesunů</t>
  </si>
  <si>
    <t>Ostatní konstrukce a práce, bourání</t>
  </si>
  <si>
    <t>91_R</t>
  </si>
  <si>
    <t xml:space="preserve">Čerpání vody na dopravní výšku do 10 m </t>
  </si>
  <si>
    <t>152678137</t>
  </si>
  <si>
    <t>Poznámka k položce:
Viz TZ kap.7  - oprava povrchových ochran
- zahrnuje čerpání pro očištění konstrukcí.</t>
  </si>
  <si>
    <t>92_R</t>
  </si>
  <si>
    <t>Svislé a vodorovné přemístění nečistot ze dna hrazeného prostoru na břeh VD jakýmkoli způsobem</t>
  </si>
  <si>
    <t>t</t>
  </si>
  <si>
    <t>92014004</t>
  </si>
  <si>
    <t>Svislé a vodorovné přemístění nečistot ze dna hrazeného prostoru na břeh VD jakýmkoli způsobem, včetně nečistot ze záchytné jímky.</t>
  </si>
  <si>
    <t>Poznámka k položce:
Svislá výška cca 12 m, vodorovná vzdálenost dle polohy segmentu.</t>
  </si>
  <si>
    <t>0,16 "nečistoty z konstrukce"</t>
  </si>
  <si>
    <t>941111111_R</t>
  </si>
  <si>
    <t>Montáž, demontáž a pronájem lešení včetně stanu</t>
  </si>
  <si>
    <t>1953021799</t>
  </si>
  <si>
    <t>Montáž, demontáž a pronájem lešení včetně stanu pro provedení tryskání a nátěrů.</t>
  </si>
  <si>
    <t xml:space="preserve">Poznámka k položce:
Viz TZ, kap.7.
- zahrnuje montáž a demontáž lešení z obou stran segmentu v ploše cca 2x9x15 = 270 m2
- komplet představuje lešení a stan (opláštění-zastřešení) na celou stavbu.
Cena zahrnuje všechny náklady na dopravu, materiál, nájemné a práci spojené s instalací a demontáží lešení, stanu, včetně nákladů na kotvení konstrukcí a odstranění kotvení po skončení stavby, včetně zapravení otvorů po kotvách.
Cena obsahuje i náklady na přesun hmot v rámci stavby.
Horolezecké práce při montáži lešení jsou oceněny v oddílu VON.
</t>
  </si>
  <si>
    <t>985121_R</t>
  </si>
  <si>
    <t>Tryskání konstrukce ultravysokotlakým vodním paprskem pod tlakem 2500 barů s kontinuelním odsáváním, včetně filtrace vody</t>
  </si>
  <si>
    <t>m2</t>
  </si>
  <si>
    <t>994060748</t>
  </si>
  <si>
    <t>Poznámka k položce:
Viz TZ, kap.7
Položka zahrnuje náklady na odstranění nátěrů z celé plochy konstrukce ultravysokotlakým čištěním s odsáváním.
Položka zahrnuje vyčištění veškeré použité vody 2 až 3 stupňovou filtrací, včetně všeho nutného čerpání vody, včetně odvodu vyčištěné vody do toku. Vyčištěna bude všechna voda ze záchytné jímky. Cena je včetně uložení odfiltrované hmoty do nádob na odpad.
Cena obsahuje i náklady na přesun hmot v rámci stavby.</t>
  </si>
  <si>
    <t>985131111</t>
  </si>
  <si>
    <t>Očištění ploch stěn, rubu kleneb a podlah tlakovou vodou</t>
  </si>
  <si>
    <t>CS ÚRS 2017 02</t>
  </si>
  <si>
    <t>-464589591</t>
  </si>
  <si>
    <t>PSC</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</si>
  <si>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</si>
  <si>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Poznámka k položce:
očištění ramen a podélníků od nánosů tlakovou vodou</t>
  </si>
  <si>
    <t>110 "m2-ramena"+ 50 "m2 horní povrchy podélníků"</t>
  </si>
  <si>
    <t>997</t>
  </si>
  <si>
    <t>Přesun sutě</t>
  </si>
  <si>
    <t>997006512_R</t>
  </si>
  <si>
    <t>Vodorovná doprava nečistot s naložením a složením na skládku, včetně poplatku za uložení a likvidaci dle platné legislativy</t>
  </si>
  <si>
    <t>-741246592</t>
  </si>
  <si>
    <t xml:space="preserve">Poznámka k položce:
- zahrnuje odvoz a ekologickou likvidaci odpadu ze dna hrazeného prostoru dle platné legislativy,
 včetně všech poplatků s tím spojených 
</t>
  </si>
  <si>
    <t>0,160 "t nečistoty z omytí konstrukce"</t>
  </si>
  <si>
    <t>997013843_R</t>
  </si>
  <si>
    <t>Vodorovná doprava nebezpečného odpadu s naložením a složením na skládku, včetně poplatku za uložení na skládce (likvidace dle platné legislativy)</t>
  </si>
  <si>
    <t>386747587</t>
  </si>
  <si>
    <t>Vodorovná doprava nebezpečného odpadu s naložením a složením na skládku, včetně poplatku za uložení a likvidaci dle platné legislativy, odpad 120 116</t>
  </si>
  <si>
    <t xml:space="preserve">Poznámka k souboru cen:_x000D_
1. Pro volbu ceny je rozhodující dopravní vzdálenost těžiště skládky a půdorysné plochy objektu. </t>
  </si>
  <si>
    <t xml:space="preserve">Poznámka k položce:
- zahrnuje odvoz a ekologickou likvidaci nebezpečného odpadu - nátěrů s obsahem suříku dle platné legislativy,
 včetně všech poplatků s tím spojených </t>
  </si>
  <si>
    <t>998</t>
  </si>
  <si>
    <t>Přesun hmot</t>
  </si>
  <si>
    <t>998322011_R</t>
  </si>
  <si>
    <t>Přesun hmot pro hráze přehradní zděné, betonové a železobetonové</t>
  </si>
  <si>
    <t>-1421975976</t>
  </si>
  <si>
    <t>Přesun hmot pro objekty hráze přehradní zděné, betonové, železobetonové  dopravní vzdálenost do 500 m</t>
  </si>
  <si>
    <t>PSV</t>
  </si>
  <si>
    <t>Práce a dodávky PSV</t>
  </si>
  <si>
    <t>767</t>
  </si>
  <si>
    <t>Konstrukce zámečnické</t>
  </si>
  <si>
    <t>767995116_R</t>
  </si>
  <si>
    <t>Demontáž a montáž atypických zámečnických konstrukcí hmotnosti do 250 kg</t>
  </si>
  <si>
    <t>16</t>
  </si>
  <si>
    <t>1224577343</t>
  </si>
  <si>
    <t>Montáž ostatních atypických zámečnických konstrukcí hmotnosti přes 100 do 250 kg</t>
  </si>
  <si>
    <t xml:space="preserve">Poznámka k souboru cen:_x000D_
1. Určení cen se řídí hmotností jednotlivě montovaného dílu konstrukce. </t>
  </si>
  <si>
    <t>Poznámka k položce:
Demontáž přístupového žebříku s ochranným košem. Po demontáži bude žebřík přesunut na plato VD a předán objednateli.
Obsahuje veškeré náklady na manipulaci s demontovanými částmi. Odhadovaná hmotnost žebříku cca 230 kg. Žebřík může být rozdělen na díly - rozřezán.</t>
  </si>
  <si>
    <t>789</t>
  </si>
  <si>
    <t>Povrchové úpravy ocelových konstrukcí a technologických zařízení</t>
  </si>
  <si>
    <t>789121143</t>
  </si>
  <si>
    <t>Čištění mechanizované ocelových konstrukcí třídy I stupeň přípravy St 3 stupeň zrezivění D</t>
  </si>
  <si>
    <t>-1530390641</t>
  </si>
  <si>
    <t>Úpravy povrchů pod nátěry ocelových konstrukcí třídy I odstranění rzi a nečistot mechanizovaným čištěním stupeň přípravy St 3, stupeň zrezivění D</t>
  </si>
  <si>
    <t>Poznámka k položce:
viz TZ kap.7. Oprava povrchových ochran
- ruční dočištění špatně přístupných konstrukcí cca 25%, válecová plocha segmentu cca 5%.</t>
  </si>
  <si>
    <t>270*0,05 "m2, 5% povrchu hrad. plechu"</t>
  </si>
  <si>
    <t>(720-270-110)*0,25 "m2, 25% povrchu ostat. kcí"</t>
  </si>
  <si>
    <t>Součet</t>
  </si>
  <si>
    <t>12</t>
  </si>
  <si>
    <t>789121143_R</t>
  </si>
  <si>
    <t>Čištění mechanizované ocelových konstrukcí třídy I stupeň přípravy St 3 - horolezeckou technikou</t>
  </si>
  <si>
    <t>-1151570394</t>
  </si>
  <si>
    <t>Úpravy povrchů pod nátěry ocelových konstrukcí třídy I odstranění rzi a nečistot mechanizovaným čištěním stupeň přípravy St 3, pro jakýkoli stupeň zrezivění - provedení horolezeckou technikou bez možnosti instalace lešení
Cena včetně instalace plachet pro zachycení odpadu při čištění, včetně zajištění vybírání odpadu horolezeckou technikou a konečné demontáže plachet.</t>
  </si>
  <si>
    <t>Poznámka k položce:
viz TZ kap.7. Oprava povrchových ochran
- ruční čištění ramen segmentu prováděných horolezeckou technikou
- cena obsahuje i náklady na instalaci podvěsných plachet pro zachytávání odpadu při mechanickém čištění, včetně zajištění pravidelného vybírání odpadu a konečné likvidace plachet.</t>
  </si>
  <si>
    <t>"ramena segmentu" 2 * 55</t>
  </si>
  <si>
    <t>789212542_R</t>
  </si>
  <si>
    <t>Provedení otryskání ocelových konstrukcí, stupeň přípravy Sa 2 1/2</t>
  </si>
  <si>
    <t>-1146401303</t>
  </si>
  <si>
    <t>Provedení otryskání ocelových konstrukcí, stupeň přípravy Sa 2 1/2, pomocí ocelové drtě</t>
  </si>
  <si>
    <t>Poznámka k položce:
Viz TZ kap.7
Otryskání ke zdrsnění povrchu konstrukce před aplikací PKO.
Včetně všech nákladů na odstranění špon z vody, včetně všech nákladů na čerpání vody a odvod vyčištěné vody.
Cena obsahuje i náklady na přesun hmot v rámci stavby.</t>
  </si>
  <si>
    <t>710 "cela plocha" - 110 "pro tryskání nepřístupná ramena segmentu"</t>
  </si>
  <si>
    <t>789316211_R</t>
  </si>
  <si>
    <t xml:space="preserve">Zhotovení nátěrového systému ocelových konstrukcí dvousložkového, záklaldní, mezivrstvy a krycí nátěr. </t>
  </si>
  <si>
    <t>108438422</t>
  </si>
  <si>
    <t>Zhotovení nátěrového systému ocelových konstrukcí dvousložkového, záklaldní, mezivrstvy a krycí nátěr. 
Cena obsahuje náklady na práci a veškerý materiál včetně spotřeby nátěrových hmot.</t>
  </si>
  <si>
    <t xml:space="preserve">Poznámka k položce:
Specifikace nátěru viz TZ, kap.7
Nátěr dvousložkovou epoxidovou barvou po schválení nátěrového systému objednatelem.
</t>
  </si>
  <si>
    <t>"hardicí plech vnější a vnitřní" 135 + 135</t>
  </si>
  <si>
    <t>"diafragmy" 70</t>
  </si>
  <si>
    <t>"ostatní - podélníky, lemy, lávka, žebříky" 260</t>
  </si>
  <si>
    <t>789316216_R2</t>
  </si>
  <si>
    <t>Zhotovení nátěrového systému ocelových konstrukcí dvousložkového, záklaldní, mezivrstvy a krycí nátěr - horolezeckou technikou</t>
  </si>
  <si>
    <t>-194079239</t>
  </si>
  <si>
    <t>Zhotovení nátěrového systému ocelových konstrukcí dvousložkového, záklaldní, mezivrstvy a krycí nátěr.
Cena obsahuje náklady na práci a veškerý materiál včetně spotřeby nátěrových hmot.
Cena obsahuje i náklady na provádění pomocí horolezecké techniky.</t>
  </si>
  <si>
    <t xml:space="preserve">Poznámka k položce:
Specifikace nátěru viz TZ, kap.7
Nátěr dvousložkovou epoxidovou barvou po schválení nátěrového systému objednatelem.
Použití horolezecké techniky pro nátěry ramen segmentu
</t>
  </si>
  <si>
    <t>99878910_R</t>
  </si>
  <si>
    <t>Přesun hmot PSV</t>
  </si>
  <si>
    <t>-1664669556</t>
  </si>
  <si>
    <t>02 - Výměna těsnění segmentu</t>
  </si>
  <si>
    <t>002_R</t>
  </si>
  <si>
    <t>Demontáž a montáž konstrukce těsnění bočního a spodního</t>
  </si>
  <si>
    <t>1046160845</t>
  </si>
  <si>
    <t xml:space="preserve">Výroba, dodávka a montáž konstrukce těsnění bočního a spodního
</t>
  </si>
  <si>
    <t>Poznámka k položce:
Viz TZ, kap.8 Těsnění segmentu 
- včetně nákladů na seřízení těsnění
- včetně nákladů na manipulaci s ocel. prvky pro potřeby nátěrů
- cena obsahuje náklady na instalaci pryžových prvků a jejich případnou rozměrovou úpravu</t>
  </si>
  <si>
    <t>M</t>
  </si>
  <si>
    <t>001_M</t>
  </si>
  <si>
    <t>Pryžové těsnění profil "nota s dutinou"  typ 110 x 40 mm"</t>
  </si>
  <si>
    <t>m</t>
  </si>
  <si>
    <t>788577203</t>
  </si>
  <si>
    <t>Pryžové těsnění profil "nota s dutinou"  typ 110 x 40 mm", EPDM 60°ShA</t>
  </si>
  <si>
    <t xml:space="preserve">Poznámka k položce:
- pryž těsnění dnové a boční - přesný typ – rozměry ověřit při demontáži ! Uvedený rozměr 110x40 mm a typ s dutinou odpovídá původní PD - viz příloha TZ
 TZ.kap. 8.  Těsnění segmentu
</t>
  </si>
  <si>
    <t>2*9 "boční těsnění" + 15 "prahové těsnění"</t>
  </si>
  <si>
    <t>0011_M</t>
  </si>
  <si>
    <t>Pryžové těsnění, obd. profil 100x10 mm</t>
  </si>
  <si>
    <t>-1426818082</t>
  </si>
  <si>
    <t>Pryžové těsnění profil 100 x 10 mm, EPDM 70°ShA</t>
  </si>
  <si>
    <t>Poznámka k položce:
Doplňkový pryžový profil pro případné vypodložení notové pryže.</t>
  </si>
  <si>
    <t>004_R</t>
  </si>
  <si>
    <t>Nerez - spojovací materiál šroub M16 + matice + podložky, mat. A2-70</t>
  </si>
  <si>
    <t>kg</t>
  </si>
  <si>
    <t>-1682048159</t>
  </si>
  <si>
    <t xml:space="preserve">Nerez - spojovací materiál, materiál A2-70
Šroub se šestihranou hlavou M16x60 + šestihranná matice - prahové těsnění
Šroub se šestihranou hlavou M16x50 + šestihranná matice - boční těsnění
Podložky pod matice M16
</t>
  </si>
  <si>
    <t xml:space="preserve">Poznámka k položce:
Viz TZ, kap.8
- zahrnuje nerez spojovací materiál, cca 30 kg,
- včetně montáže a dodávky
- Dle PD 62 ks/ šavli + 100 ks prahové těsnění
</t>
  </si>
  <si>
    <t>997006512_R2</t>
  </si>
  <si>
    <t>Vodorovná doprava odpadu s naložením a složením na skládku, včetně poplatku za uložení a likvidaci dle platné legislativy</t>
  </si>
  <si>
    <t>1182594775</t>
  </si>
  <si>
    <t>Poznámka k položce:
odpady z výměny těsnění, viz TZ kap. 8 - Těsnění segmentu
- zahrnuje odvoz a ekologickou likvidaci odpadu dle platné legislativy včetně všech poplatků s tím spojených</t>
  </si>
  <si>
    <t>03 - Drobné opravy a údržba</t>
  </si>
  <si>
    <t xml:space="preserve">    1 - Zemní práce</t>
  </si>
  <si>
    <t>Zemní práce</t>
  </si>
  <si>
    <t>161101155</t>
  </si>
  <si>
    <t>Svislé přemístění výkopku z horniny tř. 5 až 7 hl výkopu do 10 m</t>
  </si>
  <si>
    <t>m3</t>
  </si>
  <si>
    <t>1227505898</t>
  </si>
  <si>
    <t>Svislé přemístění výkopku  bez naložení do dopravní nádoby avšak s vyprázdněním dopravní nádoby na hromadu nebo do dopravního prostředku z horniny tř. 5 až 7, při hloubce výkopu přes 8 do 10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</si>
  <si>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</si>
  <si>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Poznámka k položce:
Přemístění odsekaných hmot z prostoru segmentu na plato VD na levém břehu, bez možnosti použití mechanizace.Vzdálenost cca 150m, výška cca 12m.</t>
  </si>
  <si>
    <t>3 * 0,05 "m odhad množství odsekání deg. betonu, plocha 1,0 x 1,0 x 0,05 m - 3ks"</t>
  </si>
  <si>
    <t>162201251</t>
  </si>
  <si>
    <t>Vodorovné přemístění do 10 m nošením výkopku z horniny tř. 5 až 7</t>
  </si>
  <si>
    <t>438034064</t>
  </si>
  <si>
    <t>Vodorovné přemístění výkopku nebo sypaniny nošením s vyprázdněním nádoby na hromady nebo do dopravního prostředku na vzdálenost do 10 m z horniny tř. 5 až 7</t>
  </si>
  <si>
    <t>Poznámka k položce:
Přemístění odsekaných hmot z prostoru segmentu na plato VD na levém břehu, bez možnosti použití mechanizace.Vzdálenost cca 150m.</t>
  </si>
  <si>
    <t>162201259</t>
  </si>
  <si>
    <t>Příplatek k vodorovnému přemístění nošením ZKD 10 m nošení výkopku z horniny tř. 5 až 7</t>
  </si>
  <si>
    <t>-1703533432</t>
  </si>
  <si>
    <t>Vodorovné přemístění výkopku nebo sypaniny nošením s vyprázdněním nádoby na hromady nebo do dopravního prostředku na vzdálenost do 10 m z horniny Příplatek k ceně za každých dalších 10 m</t>
  </si>
  <si>
    <t>0,15*14</t>
  </si>
  <si>
    <t>985112133</t>
  </si>
  <si>
    <t>Odsekání degradovaného betonu rubu kleneb a podlah tl do 50 mm</t>
  </si>
  <si>
    <t>-668481220</t>
  </si>
  <si>
    <t>Odsekání degradovaného betonu rubu kleneb a podlah, tloušťky přes 30 do 50 mm</t>
  </si>
  <si>
    <t xml:space="preserve">Poznámka k souboru cen:_x000D_
1. V ceně -2111 až -2133 jsou započteny i náklady na odstranění degradovaného betonu ručním pneumatickým kladivem s dočištěním k obnažení betonářské výztuže a jejím ručním očištěním. </t>
  </si>
  <si>
    <t>Poznámka k položce:
Odsekání degradováných částí betonu v okolí výmolů kaveren spodního prahu segmentu. Odsekání pouze degradovaných částí.
viz. TZ kap. 6. Drobné opravy a údržba</t>
  </si>
  <si>
    <t>-1160009119</t>
  </si>
  <si>
    <t>Poznámka k položce:
očištění ploch po odsekání degradovaného betonu v okolí prahu segmentu.
viz. TZ kap. 6. Drobné opravy a údržba</t>
  </si>
  <si>
    <t>985311315</t>
  </si>
  <si>
    <t>Reprofilace rubu kleneb a podlah cementovými sanačními maltami tl 50 mm</t>
  </si>
  <si>
    <t>1760780655</t>
  </si>
  <si>
    <t>Reprofilace betonu sanačními maltami na cementové bázi ručně rubu kleneb a podlah, tloušťky přes 40 do 50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</si>
  <si>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</si>
  <si>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Poznámka k položce:
Oprava výmplů a kaveren v okolí prahu segmentu.
Odhad rozsahu poškození 3 m2
Oprava pomocí tixotropní, mrazuvzdorné, vodonepropustné malty na bázi cementu s příměsí vláken, malta třídy R4
viz. TZ kap. 6. Drobné opravy a údržba</t>
  </si>
  <si>
    <t>997006512_R3</t>
  </si>
  <si>
    <t>-355653718</t>
  </si>
  <si>
    <t xml:space="preserve">Poznámka k položce:
- zahrnuje odvoz a ekologickou likvidaci odpadu z bourání dle platné legislativy
 včetně všech poplatků s tím spojených 
</t>
  </si>
  <si>
    <t>0,15*2,2 'Přepočtené koeficientem množství</t>
  </si>
  <si>
    <t>998322011</t>
  </si>
  <si>
    <t>-1745305291</t>
  </si>
  <si>
    <t>0,2 "t drobné zám. práce" + 0,299 "t reprofilační hmoty"</t>
  </si>
  <si>
    <t>008_R</t>
  </si>
  <si>
    <t>Náhrada mazacích trubek, promazání a kontrola ložiska.</t>
  </si>
  <si>
    <t>-227376911</t>
  </si>
  <si>
    <t xml:space="preserve">Poznámka k položce:
Viz TZ kap.11  mazání ložisek
včetně demontáže, montáže, výroby, materiálu nerez 1.4404  a maziva.
</t>
  </si>
  <si>
    <t>767991911_R</t>
  </si>
  <si>
    <t>Drobné zámečnické opravy ocelových konstrukcí</t>
  </si>
  <si>
    <t>-993510555</t>
  </si>
  <si>
    <t>Poznámka k položce:
TZ.6. Opravy poškozených částí segmentu, jako např. přístupový žebřík, zábradlí lávky apod., rozsah bude odsouhlasem objednatelem na základě nálezové zprávy. Položka obsahuje náklady na demontáž poškozených částí, výrobu, dopravu a montáž opravených částí, včetně nákladů na materiál. Nálezová zpráva oceněná v pol. VON.
Včetně vyvrtání otvorů pro odvodnění, viz. TZ kap. 6. Drobné opravy a údržba
Odhadované množství do 200 kg.</t>
  </si>
  <si>
    <t>04 - Oprava příslušenství segmentu</t>
  </si>
  <si>
    <t>767995111_R</t>
  </si>
  <si>
    <t>Výroba  a montáž atypických zámečnických konstrukcí hmotnosti do 5 kg z oceli S235</t>
  </si>
  <si>
    <t>798243382</t>
  </si>
  <si>
    <t>Montáž ostatních atypických zámečnických konstrukcí hmotnosti do 5 kg, včetně materiálu a dodávky na místo montáže.</t>
  </si>
  <si>
    <t>Poznámka k položce:
Montáž doplňkových příčných výztuh lávky z profilů L50x5 - materiáll ocel S235JR
viz. TZ 9. Lávka segmentu</t>
  </si>
  <si>
    <t>767995114_R</t>
  </si>
  <si>
    <t>Výroba a montáž atypických zámečnických konstrukcí hmotnosti do 250 kg z nerezové oceli</t>
  </si>
  <si>
    <t>-1321172684</t>
  </si>
  <si>
    <t>Výroba a montáž atypických zámečnických konstrukcí hmotnosti do 250 kg
Výroba dodávka montáž dosedacího prahu z nerezové oceli  dle ČSN 10088-1 1.4404 ( X2CrNiMo 17-12-2 )</t>
  </si>
  <si>
    <t>Poznámka k položce:
Vyroba, dodávka  montáž pásku dosedacího prahu 150 x10 mm z nerezavějící oceli.
viz TZ kap. 6. Drobné opravy a údržba a výkres P.3.
Včetně provedení svarů a přípravy pro provedení montáže - očištění , obroušení dnešního prahu pro potřeby provedení svarů.</t>
  </si>
  <si>
    <t>767590120_R</t>
  </si>
  <si>
    <t>Demontáž podlahového plechu lávky</t>
  </si>
  <si>
    <t>-1299202285</t>
  </si>
  <si>
    <t>Demontáž podlahových konstrukcí podlahových roštů</t>
  </si>
  <si>
    <t>Poznámka k položce:
Cena za demontáž dnešních podl. plechů, včetně jejich předání objednateli a složení v prostroru VD.
Cena obsahuje i náklady na odřezání přivařených plechů.</t>
  </si>
  <si>
    <t>0,6*15"m2 lávky"*35"kg/m2"</t>
  </si>
  <si>
    <t>767590122_R</t>
  </si>
  <si>
    <t xml:space="preserve">Montáž podlahového roštu </t>
  </si>
  <si>
    <t>11386890</t>
  </si>
  <si>
    <t>Montáž  podlahových konstrukcí podlahových roštů</t>
  </si>
  <si>
    <t>Poznámka k položce:
Cena za montáž nových podlahových roštů - včetně přichycení.</t>
  </si>
  <si>
    <t>0,6*15"m2 lávky"*12,5"kg/m2" *2</t>
  </si>
  <si>
    <t>767590123_R</t>
  </si>
  <si>
    <t>Podlahový rošt kompozitový litý, výška 38 mm, oka 19x19 mm, protiskluzový</t>
  </si>
  <si>
    <t>-1483964355</t>
  </si>
  <si>
    <t>Podlahový rošt kompozitový litý, výška 38mm, oko 19x19 mm povrch protiskluzový pískovaný.</t>
  </si>
  <si>
    <t>Poznámka k položce:
Výroba a dodávka podlahových roštů man. lávky
Včetně úpravy atyp. rozměrů š.0,6 m
viz. TZ kap. 9 Lávka segmentu
včetně dodávky uchycovacího mateirálu- nerez.
typ roštu např. GRP 19/19-38</t>
  </si>
  <si>
    <t>15*0,6</t>
  </si>
  <si>
    <t>767833100_R</t>
  </si>
  <si>
    <t>Výroba dodávka a montáž žebříků nerezové oceli</t>
  </si>
  <si>
    <t>1190566402</t>
  </si>
  <si>
    <t>Výroba dodávka a montáž žebříků nerezové oceli dle ČSN 10088-1 1.4404 ( X2CrNiMo 17-12-2 )</t>
  </si>
  <si>
    <t>Poznámka k položce:
Nový žebřík s ochranný košem ve střední části segmentu.
viz TZ kap. 6. Drobné opravy a údržba a výkres P.2.</t>
  </si>
  <si>
    <t>944511111_R</t>
  </si>
  <si>
    <t>Montáž ochranné sítě proti ptactvu</t>
  </si>
  <si>
    <t>1815530435</t>
  </si>
  <si>
    <t>Montáž ochranné sítě přichycené ke konstrukci segmentu.
Cena obsahuje veškeré práci pro instalaci a uchycení sítě, včetně instalace příchytných oček ke konstrukci segmentu.
Cena obsahuje i práce pomocí horolezcké techniky, pokud budou zhotovitelem pro instalaci sítě vyžadovány.
Cen aobsahuje náklady na úpravu rozměrů sítě.</t>
  </si>
  <si>
    <t>Poznámka k položce:
Předpoklad instalace pomocí horolezecké techniky.
Plocha sítě cca 130 m2.
viz. TZ kap. 10. Ochrana proti ptactvu</t>
  </si>
  <si>
    <t>94451111_M</t>
  </si>
  <si>
    <t xml:space="preserve">Ochranná síť proti ptactvu, PP vlákna, oka 50x50 mm, prům. vlákna 0,8 - 1,2 mm, </t>
  </si>
  <si>
    <t>-1504289393</t>
  </si>
  <si>
    <t>Ochranná síť proti ptactvu z PP vláken, oka 50x50 mm, prům. vlákna 0,8 - 1,2 mm, barva bílá nebo šedá.
Cen aobsahuje i náklady na výrobu atypických rozměrů sítě.</t>
  </si>
  <si>
    <t>94451112_M</t>
  </si>
  <si>
    <t>Kotevní materiál z nerezu pro přichycení sítě na segment</t>
  </si>
  <si>
    <t>825169729</t>
  </si>
  <si>
    <t>Kotevní materiál pro přichycení sítě na segment.
Komplet = materiál na celou plochy segmentu 130 m2
Materiál = ocelové nerezové lanko, napíncí šrouby, karabiny, očka samozávrtné šrouby, nastřelovací hřeby atd.
Cena obsahuje veškerý materiál nutný pro uchycení sítě.
Veškerý materiál bude nerez, případně spony z Al</t>
  </si>
  <si>
    <t>998767102_R</t>
  </si>
  <si>
    <t>Přesun hmot tonážní pro zámečnické konstrukce v objektech v do 12 m</t>
  </si>
  <si>
    <t>983036110</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</si>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</sst>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2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8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37"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5"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9"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7" fillId="0" borderId="19" xfId="0" applyFont="1" applyBorder="1" applyAlignment="1" applyProtection="1">
      <alignment horizontal="center" vertical="center" wrapText="1"/>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7"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8"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4" xfId="0" applyFont="1" applyBorder="1" applyAlignment="1">
      <alignment vertical="center"/>
    </xf>
    <xf numFmtId="4" fontId="28" fillId="0" borderId="17"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8" xfId="0" applyNumberFormat="1" applyFont="1" applyBorder="1" applyAlignment="1" applyProtection="1">
      <alignment vertical="center"/>
    </xf>
    <xf numFmtId="0" fontId="4" fillId="0" borderId="0" xfId="0" applyFont="1" applyAlignment="1">
      <alignment horizontal="left" vertical="center"/>
    </xf>
    <xf numFmtId="4" fontId="28" fillId="0" borderId="22" xfId="0" applyNumberFormat="1" applyFont="1" applyBorder="1" applyAlignment="1" applyProtection="1">
      <alignment vertical="center"/>
    </xf>
    <xf numFmtId="4" fontId="28" fillId="0" borderId="23" xfId="0" applyNumberFormat="1" applyFont="1" applyBorder="1" applyAlignment="1" applyProtection="1">
      <alignment vertical="center"/>
    </xf>
    <xf numFmtId="166"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9" fillId="2" borderId="0" xfId="1" applyFont="1" applyFill="1" applyAlignment="1">
      <alignment vertical="center"/>
    </xf>
    <xf numFmtId="0" fontId="11" fillId="2" borderId="0" xfId="0" applyFont="1" applyFill="1" applyAlignment="1" applyProtection="1">
      <alignment vertical="center"/>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31" fillId="0" borderId="15" xfId="0" applyNumberFormat="1" applyFont="1" applyBorder="1" applyAlignment="1" applyProtection="1"/>
    <xf numFmtId="166" fontId="31" fillId="0" borderId="16" xfId="0" applyNumberFormat="1" applyFont="1" applyBorder="1" applyAlignment="1" applyProtection="1"/>
    <xf numFmtId="4" fontId="32"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7" xfId="0" applyFont="1" applyBorder="1" applyAlignment="1" applyProtection="1">
      <alignment vertical="center"/>
    </xf>
    <xf numFmtId="0" fontId="35"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36" fillId="0" borderId="27" xfId="0" applyFont="1" applyBorder="1" applyAlignment="1" applyProtection="1">
      <alignment horizontal="center" vertical="center"/>
    </xf>
    <xf numFmtId="49" fontId="36" fillId="0" borderId="27" xfId="0" applyNumberFormat="1" applyFont="1" applyBorder="1" applyAlignment="1" applyProtection="1">
      <alignment horizontal="left" vertical="center" wrapText="1"/>
    </xf>
    <xf numFmtId="0" fontId="36" fillId="0" borderId="27" xfId="0" applyFont="1" applyBorder="1" applyAlignment="1" applyProtection="1">
      <alignment horizontal="left" vertical="center" wrapText="1"/>
    </xf>
    <xf numFmtId="0" fontId="36" fillId="0" borderId="27" xfId="0" applyFont="1" applyBorder="1" applyAlignment="1" applyProtection="1">
      <alignment horizontal="center" vertical="center" wrapText="1"/>
    </xf>
    <xf numFmtId="167" fontId="36" fillId="0" borderId="27" xfId="0" applyNumberFormat="1" applyFont="1" applyBorder="1" applyAlignment="1" applyProtection="1">
      <alignment vertical="center"/>
    </xf>
    <xf numFmtId="4" fontId="36" fillId="3" borderId="27" xfId="0" applyNumberFormat="1" applyFont="1" applyFill="1" applyBorder="1" applyAlignment="1" applyProtection="1">
      <alignment vertical="center"/>
      <protection locked="0"/>
    </xf>
    <xf numFmtId="4" fontId="36" fillId="0" borderId="27" xfId="0" applyNumberFormat="1" applyFont="1" applyBorder="1" applyAlignment="1" applyProtection="1">
      <alignment vertical="center"/>
    </xf>
    <xf numFmtId="0" fontId="36" fillId="0" borderId="4" xfId="0" applyFont="1" applyBorder="1" applyAlignment="1">
      <alignment vertical="center"/>
    </xf>
    <xf numFmtId="0" fontId="36" fillId="3" borderId="27"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8" fillId="0" borderId="0" xfId="0" applyFont="1" applyAlignment="1">
      <alignment horizontal="left" vertical="top" wrapText="1"/>
    </xf>
    <xf numFmtId="0" fontId="18" fillId="0" borderId="0" xfId="0" applyFont="1" applyAlignment="1">
      <alignment horizontal="left" vertical="center"/>
    </xf>
    <xf numFmtId="4" fontId="18" fillId="0" borderId="0" xfId="0" applyNumberFormat="1" applyFont="1" applyBorder="1" applyAlignment="1" applyProtection="1">
      <alignment vertical="center"/>
    </xf>
    <xf numFmtId="0" fontId="1" fillId="0" borderId="0" xfId="0"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0" fillId="0" borderId="0" xfId="0"/>
    <xf numFmtId="0" fontId="2" fillId="0" borderId="0" xfId="0" applyFont="1" applyBorder="1" applyAlignment="1" applyProtection="1">
      <alignment horizontal="left" vertical="center"/>
    </xf>
    <xf numFmtId="0" fontId="0" fillId="0" borderId="0" xfId="0" applyBorder="1" applyProtection="1"/>
    <xf numFmtId="0" fontId="21" fillId="0" borderId="14" xfId="0" applyFont="1" applyBorder="1" applyAlignment="1">
      <alignment horizontal="center" vertical="center"/>
    </xf>
    <xf numFmtId="0" fontId="21" fillId="0" borderId="15" xfId="0" applyFont="1" applyBorder="1" applyAlignment="1">
      <alignment horizontal="left" vertical="center"/>
    </xf>
    <xf numFmtId="0" fontId="1" fillId="0" borderId="17" xfId="0" applyFont="1" applyBorder="1" applyAlignment="1">
      <alignment horizontal="left" vertical="center"/>
    </xf>
    <xf numFmtId="0" fontId="1" fillId="0" borderId="0" xfId="0" applyFont="1" applyBorder="1" applyAlignment="1">
      <alignment horizontal="left" vertical="center"/>
    </xf>
    <xf numFmtId="0" fontId="1" fillId="0" borderId="17" xfId="0" applyFont="1" applyBorder="1" applyAlignment="1" applyProtection="1">
      <alignment horizontal="left" vertical="center"/>
    </xf>
    <xf numFmtId="0" fontId="1" fillId="0" borderId="0" xfId="0" applyFont="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 fillId="0" borderId="0" xfId="0" applyFont="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lef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164" fontId="1" fillId="0" borderId="0" xfId="0" applyNumberFormat="1" applyFont="1" applyBorder="1" applyAlignment="1" applyProtection="1">
      <alignment horizontal="center" vertical="center"/>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3" fillId="0" borderId="0" xfId="0" applyFont="1" applyBorder="1" applyAlignment="1" applyProtection="1">
      <alignment horizontal="left" vertical="top" wrapText="1"/>
    </xf>
    <xf numFmtId="0" fontId="25" fillId="0" borderId="0" xfId="0" applyFont="1" applyAlignment="1" applyProtection="1">
      <alignment horizontal="left" vertical="center" wrapText="1"/>
    </xf>
    <xf numFmtId="0" fontId="2" fillId="5" borderId="8"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5" borderId="9" xfId="0" applyFont="1" applyFill="1" applyBorder="1" applyAlignment="1" applyProtection="1">
      <alignment horizontal="right" vertical="center"/>
    </xf>
    <xf numFmtId="0" fontId="17" fillId="0" borderId="0" xfId="0" applyFont="1" applyBorder="1" applyAlignment="1" applyProtection="1">
      <alignment horizontal="left" vertical="center" wrapText="1"/>
    </xf>
    <xf numFmtId="0" fontId="17"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0" fillId="0" borderId="0" xfId="0" applyFont="1" applyAlignment="1" applyProtection="1">
      <alignment vertical="center"/>
    </xf>
    <xf numFmtId="0" fontId="29" fillId="2" borderId="0" xfId="1" applyFont="1" applyFill="1" applyAlignment="1">
      <alignment vertical="center"/>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CM5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3" t="s">
        <v>0</v>
      </c>
      <c r="B1" s="14"/>
      <c r="C1" s="14"/>
      <c r="D1" s="15" t="s">
        <v>1</v>
      </c>
      <c r="E1" s="14"/>
      <c r="F1" s="14"/>
      <c r="G1" s="14"/>
      <c r="H1" s="14"/>
      <c r="I1" s="14"/>
      <c r="J1" s="14"/>
      <c r="K1" s="16" t="s">
        <v>2</v>
      </c>
      <c r="L1" s="16"/>
      <c r="M1" s="16"/>
      <c r="N1" s="16"/>
      <c r="O1" s="16"/>
      <c r="P1" s="16"/>
      <c r="Q1" s="16"/>
      <c r="R1" s="16"/>
      <c r="S1" s="16"/>
      <c r="T1" s="14"/>
      <c r="U1" s="14"/>
      <c r="V1" s="14"/>
      <c r="W1" s="16" t="s">
        <v>3</v>
      </c>
      <c r="X1" s="16"/>
      <c r="Y1" s="16"/>
      <c r="Z1" s="16"/>
      <c r="AA1" s="16"/>
      <c r="AB1" s="16"/>
      <c r="AC1" s="16"/>
      <c r="AD1" s="16"/>
      <c r="AE1" s="16"/>
      <c r="AF1" s="16"/>
      <c r="AG1" s="16"/>
      <c r="AH1" s="16"/>
      <c r="AI1" s="17"/>
      <c r="AJ1" s="18"/>
      <c r="AK1" s="18"/>
      <c r="AL1" s="18"/>
      <c r="AM1" s="18"/>
      <c r="AN1" s="18"/>
      <c r="AO1" s="18"/>
      <c r="AP1" s="18"/>
      <c r="AQ1" s="18"/>
      <c r="AR1" s="18"/>
      <c r="AS1" s="18"/>
      <c r="AT1" s="18"/>
      <c r="AU1" s="18"/>
      <c r="AV1" s="18"/>
      <c r="AW1" s="18"/>
      <c r="AX1" s="18"/>
      <c r="AY1" s="18"/>
      <c r="AZ1" s="18"/>
      <c r="BA1" s="19" t="s">
        <v>4</v>
      </c>
      <c r="BB1" s="19" t="s">
        <v>5</v>
      </c>
      <c r="BC1" s="18"/>
      <c r="BD1" s="18"/>
      <c r="BE1" s="18"/>
      <c r="BF1" s="18"/>
      <c r="BG1" s="18"/>
      <c r="BH1" s="18"/>
      <c r="BI1" s="18"/>
      <c r="BJ1" s="18"/>
      <c r="BK1" s="18"/>
      <c r="BL1" s="18"/>
      <c r="BM1" s="18"/>
      <c r="BN1" s="18"/>
      <c r="BO1" s="18"/>
      <c r="BP1" s="18"/>
      <c r="BQ1" s="18"/>
      <c r="BR1" s="18"/>
      <c r="BT1" s="20" t="s">
        <v>6</v>
      </c>
      <c r="BU1" s="20" t="s">
        <v>6</v>
      </c>
      <c r="BV1" s="20" t="s">
        <v>7</v>
      </c>
    </row>
    <row r="2" spans="1:74" ht="36.950000000000003" customHeight="1">
      <c r="AR2" s="248"/>
      <c r="AS2" s="248"/>
      <c r="AT2" s="248"/>
      <c r="AU2" s="248"/>
      <c r="AV2" s="248"/>
      <c r="AW2" s="248"/>
      <c r="AX2" s="248"/>
      <c r="AY2" s="248"/>
      <c r="AZ2" s="248"/>
      <c r="BA2" s="248"/>
      <c r="BB2" s="248"/>
      <c r="BC2" s="248"/>
      <c r="BD2" s="248"/>
      <c r="BE2" s="248"/>
      <c r="BS2" s="21" t="s">
        <v>8</v>
      </c>
      <c r="BT2" s="21" t="s">
        <v>9</v>
      </c>
    </row>
    <row r="3" spans="1:74" ht="6.95" customHeight="1">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4"/>
      <c r="BS3" s="21" t="s">
        <v>8</v>
      </c>
      <c r="BT3" s="21" t="s">
        <v>10</v>
      </c>
    </row>
    <row r="4" spans="1:74" ht="36.950000000000003" customHeight="1">
      <c r="B4" s="25"/>
      <c r="C4" s="26"/>
      <c r="D4" s="27" t="s">
        <v>11</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8"/>
      <c r="AS4" s="29" t="s">
        <v>12</v>
      </c>
      <c r="BE4" s="30" t="s">
        <v>13</v>
      </c>
      <c r="BS4" s="21" t="s">
        <v>14</v>
      </c>
    </row>
    <row r="5" spans="1:74" ht="14.45" customHeight="1">
      <c r="B5" s="25"/>
      <c r="C5" s="26"/>
      <c r="D5" s="31" t="s">
        <v>15</v>
      </c>
      <c r="E5" s="26"/>
      <c r="F5" s="26"/>
      <c r="G5" s="26"/>
      <c r="H5" s="26"/>
      <c r="I5" s="26"/>
      <c r="J5" s="26"/>
      <c r="K5" s="249" t="s">
        <v>16</v>
      </c>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6"/>
      <c r="AQ5" s="28"/>
      <c r="BE5" s="240" t="s">
        <v>17</v>
      </c>
      <c r="BS5" s="21" t="s">
        <v>8</v>
      </c>
    </row>
    <row r="6" spans="1:74" ht="36.950000000000003" customHeight="1">
      <c r="B6" s="25"/>
      <c r="C6" s="26"/>
      <c r="D6" s="33" t="s">
        <v>18</v>
      </c>
      <c r="E6" s="26"/>
      <c r="F6" s="26"/>
      <c r="G6" s="26"/>
      <c r="H6" s="26"/>
      <c r="I6" s="26"/>
      <c r="J6" s="26"/>
      <c r="K6" s="271" t="s">
        <v>19</v>
      </c>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6"/>
      <c r="AQ6" s="28"/>
      <c r="BE6" s="241"/>
      <c r="BS6" s="21" t="s">
        <v>8</v>
      </c>
    </row>
    <row r="7" spans="1:74" ht="14.45" customHeight="1">
      <c r="B7" s="25"/>
      <c r="C7" s="26"/>
      <c r="D7" s="34" t="s">
        <v>20</v>
      </c>
      <c r="E7" s="26"/>
      <c r="F7" s="26"/>
      <c r="G7" s="26"/>
      <c r="H7" s="26"/>
      <c r="I7" s="26"/>
      <c r="J7" s="26"/>
      <c r="K7" s="32" t="s">
        <v>21</v>
      </c>
      <c r="L7" s="26"/>
      <c r="M7" s="26"/>
      <c r="N7" s="26"/>
      <c r="O7" s="26"/>
      <c r="P7" s="26"/>
      <c r="Q7" s="26"/>
      <c r="R7" s="26"/>
      <c r="S7" s="26"/>
      <c r="T7" s="26"/>
      <c r="U7" s="26"/>
      <c r="V7" s="26"/>
      <c r="W7" s="26"/>
      <c r="X7" s="26"/>
      <c r="Y7" s="26"/>
      <c r="Z7" s="26"/>
      <c r="AA7" s="26"/>
      <c r="AB7" s="26"/>
      <c r="AC7" s="26"/>
      <c r="AD7" s="26"/>
      <c r="AE7" s="26"/>
      <c r="AF7" s="26"/>
      <c r="AG7" s="26"/>
      <c r="AH7" s="26"/>
      <c r="AI7" s="26"/>
      <c r="AJ7" s="26"/>
      <c r="AK7" s="34" t="s">
        <v>22</v>
      </c>
      <c r="AL7" s="26"/>
      <c r="AM7" s="26"/>
      <c r="AN7" s="32" t="s">
        <v>23</v>
      </c>
      <c r="AO7" s="26"/>
      <c r="AP7" s="26"/>
      <c r="AQ7" s="28"/>
      <c r="BE7" s="241"/>
      <c r="BS7" s="21" t="s">
        <v>8</v>
      </c>
    </row>
    <row r="8" spans="1:74" ht="14.45" customHeight="1">
      <c r="B8" s="25"/>
      <c r="C8" s="26"/>
      <c r="D8" s="34" t="s">
        <v>24</v>
      </c>
      <c r="E8" s="26"/>
      <c r="F8" s="26"/>
      <c r="G8" s="26"/>
      <c r="H8" s="26"/>
      <c r="I8" s="26"/>
      <c r="J8" s="26"/>
      <c r="K8" s="32" t="s">
        <v>25</v>
      </c>
      <c r="L8" s="26"/>
      <c r="M8" s="26"/>
      <c r="N8" s="26"/>
      <c r="O8" s="26"/>
      <c r="P8" s="26"/>
      <c r="Q8" s="26"/>
      <c r="R8" s="26"/>
      <c r="S8" s="26"/>
      <c r="T8" s="26"/>
      <c r="U8" s="26"/>
      <c r="V8" s="26"/>
      <c r="W8" s="26"/>
      <c r="X8" s="26"/>
      <c r="Y8" s="26"/>
      <c r="Z8" s="26"/>
      <c r="AA8" s="26"/>
      <c r="AB8" s="26"/>
      <c r="AC8" s="26"/>
      <c r="AD8" s="26"/>
      <c r="AE8" s="26"/>
      <c r="AF8" s="26"/>
      <c r="AG8" s="26"/>
      <c r="AH8" s="26"/>
      <c r="AI8" s="26"/>
      <c r="AJ8" s="26"/>
      <c r="AK8" s="34" t="s">
        <v>26</v>
      </c>
      <c r="AL8" s="26"/>
      <c r="AM8" s="26"/>
      <c r="AN8" s="35" t="s">
        <v>27</v>
      </c>
      <c r="AO8" s="26"/>
      <c r="AP8" s="26"/>
      <c r="AQ8" s="28"/>
      <c r="BE8" s="241"/>
      <c r="BS8" s="21" t="s">
        <v>8</v>
      </c>
    </row>
    <row r="9" spans="1:74" ht="14.45" customHeight="1">
      <c r="B9" s="25"/>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8"/>
      <c r="BE9" s="241"/>
      <c r="BS9" s="21" t="s">
        <v>8</v>
      </c>
    </row>
    <row r="10" spans="1:74" ht="14.45" customHeight="1">
      <c r="B10" s="25"/>
      <c r="C10" s="26"/>
      <c r="D10" s="34" t="s">
        <v>28</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34" t="s">
        <v>29</v>
      </c>
      <c r="AL10" s="26"/>
      <c r="AM10" s="26"/>
      <c r="AN10" s="32" t="s">
        <v>30</v>
      </c>
      <c r="AO10" s="26"/>
      <c r="AP10" s="26"/>
      <c r="AQ10" s="28"/>
      <c r="BE10" s="241"/>
      <c r="BS10" s="21" t="s">
        <v>8</v>
      </c>
    </row>
    <row r="11" spans="1:74" ht="18.399999999999999" customHeight="1">
      <c r="B11" s="25"/>
      <c r="C11" s="26"/>
      <c r="D11" s="26"/>
      <c r="E11" s="32" t="s">
        <v>31</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34" t="s">
        <v>32</v>
      </c>
      <c r="AL11" s="26"/>
      <c r="AM11" s="26"/>
      <c r="AN11" s="32" t="s">
        <v>33</v>
      </c>
      <c r="AO11" s="26"/>
      <c r="AP11" s="26"/>
      <c r="AQ11" s="28"/>
      <c r="BE11" s="241"/>
      <c r="BS11" s="21" t="s">
        <v>8</v>
      </c>
    </row>
    <row r="12" spans="1:74" ht="6.95" customHeight="1">
      <c r="B12" s="25"/>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8"/>
      <c r="BE12" s="241"/>
      <c r="BS12" s="21" t="s">
        <v>8</v>
      </c>
    </row>
    <row r="13" spans="1:74" ht="14.45" customHeight="1">
      <c r="B13" s="25"/>
      <c r="C13" s="26"/>
      <c r="D13" s="34" t="s">
        <v>34</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34" t="s">
        <v>29</v>
      </c>
      <c r="AL13" s="26"/>
      <c r="AM13" s="26"/>
      <c r="AN13" s="36" t="s">
        <v>35</v>
      </c>
      <c r="AO13" s="26"/>
      <c r="AP13" s="26"/>
      <c r="AQ13" s="28"/>
      <c r="BE13" s="241"/>
      <c r="BS13" s="21" t="s">
        <v>8</v>
      </c>
    </row>
    <row r="14" spans="1:74">
      <c r="B14" s="25"/>
      <c r="C14" s="26"/>
      <c r="D14" s="26"/>
      <c r="E14" s="265" t="s">
        <v>35</v>
      </c>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34" t="s">
        <v>32</v>
      </c>
      <c r="AL14" s="26"/>
      <c r="AM14" s="26"/>
      <c r="AN14" s="36" t="s">
        <v>35</v>
      </c>
      <c r="AO14" s="26"/>
      <c r="AP14" s="26"/>
      <c r="AQ14" s="28"/>
      <c r="BE14" s="241"/>
      <c r="BS14" s="21" t="s">
        <v>8</v>
      </c>
    </row>
    <row r="15" spans="1:74" ht="6.95" customHeight="1">
      <c r="B15" s="25"/>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8"/>
      <c r="BE15" s="241"/>
      <c r="BS15" s="21" t="s">
        <v>6</v>
      </c>
    </row>
    <row r="16" spans="1:74" ht="14.45" customHeight="1">
      <c r="B16" s="25"/>
      <c r="C16" s="26"/>
      <c r="D16" s="34" t="s">
        <v>36</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34" t="s">
        <v>29</v>
      </c>
      <c r="AL16" s="26"/>
      <c r="AM16" s="26"/>
      <c r="AN16" s="32" t="s">
        <v>37</v>
      </c>
      <c r="AO16" s="26"/>
      <c r="AP16" s="26"/>
      <c r="AQ16" s="28"/>
      <c r="BE16" s="241"/>
      <c r="BS16" s="21" t="s">
        <v>6</v>
      </c>
    </row>
    <row r="17" spans="2:71" ht="18.399999999999999" customHeight="1">
      <c r="B17" s="25"/>
      <c r="C17" s="26"/>
      <c r="D17" s="26"/>
      <c r="E17" s="32" t="s">
        <v>38</v>
      </c>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34" t="s">
        <v>32</v>
      </c>
      <c r="AL17" s="26"/>
      <c r="AM17" s="26"/>
      <c r="AN17" s="32" t="s">
        <v>23</v>
      </c>
      <c r="AO17" s="26"/>
      <c r="AP17" s="26"/>
      <c r="AQ17" s="28"/>
      <c r="BE17" s="241"/>
      <c r="BS17" s="21" t="s">
        <v>39</v>
      </c>
    </row>
    <row r="18" spans="2:71" ht="6.95" customHeight="1">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8"/>
      <c r="BE18" s="241"/>
      <c r="BS18" s="21" t="s">
        <v>8</v>
      </c>
    </row>
    <row r="19" spans="2:71" ht="14.45" customHeight="1">
      <c r="B19" s="25"/>
      <c r="C19" s="26"/>
      <c r="D19" s="34" t="s">
        <v>40</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8"/>
      <c r="BE19" s="241"/>
      <c r="BS19" s="21" t="s">
        <v>8</v>
      </c>
    </row>
    <row r="20" spans="2:71" ht="42.75" customHeight="1">
      <c r="B20" s="25"/>
      <c r="C20" s="26"/>
      <c r="D20" s="26"/>
      <c r="E20" s="267" t="s">
        <v>41</v>
      </c>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
      <c r="AP20" s="26"/>
      <c r="AQ20" s="28"/>
      <c r="BE20" s="241"/>
      <c r="BS20" s="21" t="s">
        <v>6</v>
      </c>
    </row>
    <row r="21" spans="2:71" ht="6.95" customHeight="1">
      <c r="B21" s="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8"/>
      <c r="BE21" s="241"/>
    </row>
    <row r="22" spans="2:71" ht="6.95" customHeight="1">
      <c r="B22" s="25"/>
      <c r="C22" s="26"/>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26"/>
      <c r="AQ22" s="28"/>
      <c r="BE22" s="241"/>
    </row>
    <row r="23" spans="2:71" s="1" customFormat="1" ht="25.9" customHeight="1">
      <c r="B23" s="38"/>
      <c r="C23" s="39"/>
      <c r="D23" s="40" t="s">
        <v>42</v>
      </c>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268">
        <f>ROUND(AG51,2)</f>
        <v>0</v>
      </c>
      <c r="AL23" s="269"/>
      <c r="AM23" s="269"/>
      <c r="AN23" s="269"/>
      <c r="AO23" s="269"/>
      <c r="AP23" s="39"/>
      <c r="AQ23" s="42"/>
      <c r="BE23" s="241"/>
    </row>
    <row r="24" spans="2:71" s="1" customFormat="1" ht="6.95" customHeight="1">
      <c r="B24" s="38"/>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42"/>
      <c r="BE24" s="241"/>
    </row>
    <row r="25" spans="2:71" s="1" customFormat="1" ht="13.5">
      <c r="B25" s="38"/>
      <c r="C25" s="39"/>
      <c r="D25" s="39"/>
      <c r="E25" s="39"/>
      <c r="F25" s="39"/>
      <c r="G25" s="39"/>
      <c r="H25" s="39"/>
      <c r="I25" s="39"/>
      <c r="J25" s="39"/>
      <c r="K25" s="39"/>
      <c r="L25" s="270" t="s">
        <v>43</v>
      </c>
      <c r="M25" s="270"/>
      <c r="N25" s="270"/>
      <c r="O25" s="270"/>
      <c r="P25" s="39"/>
      <c r="Q25" s="39"/>
      <c r="R25" s="39"/>
      <c r="S25" s="39"/>
      <c r="T25" s="39"/>
      <c r="U25" s="39"/>
      <c r="V25" s="39"/>
      <c r="W25" s="270" t="s">
        <v>44</v>
      </c>
      <c r="X25" s="270"/>
      <c r="Y25" s="270"/>
      <c r="Z25" s="270"/>
      <c r="AA25" s="270"/>
      <c r="AB25" s="270"/>
      <c r="AC25" s="270"/>
      <c r="AD25" s="270"/>
      <c r="AE25" s="270"/>
      <c r="AF25" s="39"/>
      <c r="AG25" s="39"/>
      <c r="AH25" s="39"/>
      <c r="AI25" s="39"/>
      <c r="AJ25" s="39"/>
      <c r="AK25" s="270" t="s">
        <v>45</v>
      </c>
      <c r="AL25" s="270"/>
      <c r="AM25" s="270"/>
      <c r="AN25" s="270"/>
      <c r="AO25" s="270"/>
      <c r="AP25" s="39"/>
      <c r="AQ25" s="42"/>
      <c r="BE25" s="241"/>
    </row>
    <row r="26" spans="2:71" s="2" customFormat="1" ht="14.45" customHeight="1">
      <c r="B26" s="44"/>
      <c r="C26" s="45"/>
      <c r="D26" s="46" t="s">
        <v>46</v>
      </c>
      <c r="E26" s="45"/>
      <c r="F26" s="46" t="s">
        <v>47</v>
      </c>
      <c r="G26" s="45"/>
      <c r="H26" s="45"/>
      <c r="I26" s="45"/>
      <c r="J26" s="45"/>
      <c r="K26" s="45"/>
      <c r="L26" s="264">
        <v>0.21</v>
      </c>
      <c r="M26" s="243"/>
      <c r="N26" s="243"/>
      <c r="O26" s="243"/>
      <c r="P26" s="45"/>
      <c r="Q26" s="45"/>
      <c r="R26" s="45"/>
      <c r="S26" s="45"/>
      <c r="T26" s="45"/>
      <c r="U26" s="45"/>
      <c r="V26" s="45"/>
      <c r="W26" s="242">
        <f>ROUND(AZ51,2)</f>
        <v>0</v>
      </c>
      <c r="X26" s="243"/>
      <c r="Y26" s="243"/>
      <c r="Z26" s="243"/>
      <c r="AA26" s="243"/>
      <c r="AB26" s="243"/>
      <c r="AC26" s="243"/>
      <c r="AD26" s="243"/>
      <c r="AE26" s="243"/>
      <c r="AF26" s="45"/>
      <c r="AG26" s="45"/>
      <c r="AH26" s="45"/>
      <c r="AI26" s="45"/>
      <c r="AJ26" s="45"/>
      <c r="AK26" s="242">
        <f>ROUND(AV51,2)</f>
        <v>0</v>
      </c>
      <c r="AL26" s="243"/>
      <c r="AM26" s="243"/>
      <c r="AN26" s="243"/>
      <c r="AO26" s="243"/>
      <c r="AP26" s="45"/>
      <c r="AQ26" s="47"/>
      <c r="BE26" s="241"/>
    </row>
    <row r="27" spans="2:71" s="2" customFormat="1" ht="14.45" customHeight="1">
      <c r="B27" s="44"/>
      <c r="C27" s="45"/>
      <c r="D27" s="45"/>
      <c r="E27" s="45"/>
      <c r="F27" s="46" t="s">
        <v>48</v>
      </c>
      <c r="G27" s="45"/>
      <c r="H27" s="45"/>
      <c r="I27" s="45"/>
      <c r="J27" s="45"/>
      <c r="K27" s="45"/>
      <c r="L27" s="264">
        <v>0.15</v>
      </c>
      <c r="M27" s="243"/>
      <c r="N27" s="243"/>
      <c r="O27" s="243"/>
      <c r="P27" s="45"/>
      <c r="Q27" s="45"/>
      <c r="R27" s="45"/>
      <c r="S27" s="45"/>
      <c r="T27" s="45"/>
      <c r="U27" s="45"/>
      <c r="V27" s="45"/>
      <c r="W27" s="242">
        <f>ROUND(BA51,2)</f>
        <v>0</v>
      </c>
      <c r="X27" s="243"/>
      <c r="Y27" s="243"/>
      <c r="Z27" s="243"/>
      <c r="AA27" s="243"/>
      <c r="AB27" s="243"/>
      <c r="AC27" s="243"/>
      <c r="AD27" s="243"/>
      <c r="AE27" s="243"/>
      <c r="AF27" s="45"/>
      <c r="AG27" s="45"/>
      <c r="AH27" s="45"/>
      <c r="AI27" s="45"/>
      <c r="AJ27" s="45"/>
      <c r="AK27" s="242">
        <f>ROUND(AW51,2)</f>
        <v>0</v>
      </c>
      <c r="AL27" s="243"/>
      <c r="AM27" s="243"/>
      <c r="AN27" s="243"/>
      <c r="AO27" s="243"/>
      <c r="AP27" s="45"/>
      <c r="AQ27" s="47"/>
      <c r="BE27" s="241"/>
    </row>
    <row r="28" spans="2:71" s="2" customFormat="1" ht="14.45" hidden="1" customHeight="1">
      <c r="B28" s="44"/>
      <c r="C28" s="45"/>
      <c r="D28" s="45"/>
      <c r="E28" s="45"/>
      <c r="F28" s="46" t="s">
        <v>49</v>
      </c>
      <c r="G28" s="45"/>
      <c r="H28" s="45"/>
      <c r="I28" s="45"/>
      <c r="J28" s="45"/>
      <c r="K28" s="45"/>
      <c r="L28" s="264">
        <v>0.21</v>
      </c>
      <c r="M28" s="243"/>
      <c r="N28" s="243"/>
      <c r="O28" s="243"/>
      <c r="P28" s="45"/>
      <c r="Q28" s="45"/>
      <c r="R28" s="45"/>
      <c r="S28" s="45"/>
      <c r="T28" s="45"/>
      <c r="U28" s="45"/>
      <c r="V28" s="45"/>
      <c r="W28" s="242">
        <f>ROUND(BB51,2)</f>
        <v>0</v>
      </c>
      <c r="X28" s="243"/>
      <c r="Y28" s="243"/>
      <c r="Z28" s="243"/>
      <c r="AA28" s="243"/>
      <c r="AB28" s="243"/>
      <c r="AC28" s="243"/>
      <c r="AD28" s="243"/>
      <c r="AE28" s="243"/>
      <c r="AF28" s="45"/>
      <c r="AG28" s="45"/>
      <c r="AH28" s="45"/>
      <c r="AI28" s="45"/>
      <c r="AJ28" s="45"/>
      <c r="AK28" s="242">
        <v>0</v>
      </c>
      <c r="AL28" s="243"/>
      <c r="AM28" s="243"/>
      <c r="AN28" s="243"/>
      <c r="AO28" s="243"/>
      <c r="AP28" s="45"/>
      <c r="AQ28" s="47"/>
      <c r="BE28" s="241"/>
    </row>
    <row r="29" spans="2:71" s="2" customFormat="1" ht="14.45" hidden="1" customHeight="1">
      <c r="B29" s="44"/>
      <c r="C29" s="45"/>
      <c r="D29" s="45"/>
      <c r="E29" s="45"/>
      <c r="F29" s="46" t="s">
        <v>50</v>
      </c>
      <c r="G29" s="45"/>
      <c r="H29" s="45"/>
      <c r="I29" s="45"/>
      <c r="J29" s="45"/>
      <c r="K29" s="45"/>
      <c r="L29" s="264">
        <v>0.15</v>
      </c>
      <c r="M29" s="243"/>
      <c r="N29" s="243"/>
      <c r="O29" s="243"/>
      <c r="P29" s="45"/>
      <c r="Q29" s="45"/>
      <c r="R29" s="45"/>
      <c r="S29" s="45"/>
      <c r="T29" s="45"/>
      <c r="U29" s="45"/>
      <c r="V29" s="45"/>
      <c r="W29" s="242">
        <f>ROUND(BC51,2)</f>
        <v>0</v>
      </c>
      <c r="X29" s="243"/>
      <c r="Y29" s="243"/>
      <c r="Z29" s="243"/>
      <c r="AA29" s="243"/>
      <c r="AB29" s="243"/>
      <c r="AC29" s="243"/>
      <c r="AD29" s="243"/>
      <c r="AE29" s="243"/>
      <c r="AF29" s="45"/>
      <c r="AG29" s="45"/>
      <c r="AH29" s="45"/>
      <c r="AI29" s="45"/>
      <c r="AJ29" s="45"/>
      <c r="AK29" s="242">
        <v>0</v>
      </c>
      <c r="AL29" s="243"/>
      <c r="AM29" s="243"/>
      <c r="AN29" s="243"/>
      <c r="AO29" s="243"/>
      <c r="AP29" s="45"/>
      <c r="AQ29" s="47"/>
      <c r="BE29" s="241"/>
    </row>
    <row r="30" spans="2:71" s="2" customFormat="1" ht="14.45" hidden="1" customHeight="1">
      <c r="B30" s="44"/>
      <c r="C30" s="45"/>
      <c r="D30" s="45"/>
      <c r="E30" s="45"/>
      <c r="F30" s="46" t="s">
        <v>51</v>
      </c>
      <c r="G30" s="45"/>
      <c r="H30" s="45"/>
      <c r="I30" s="45"/>
      <c r="J30" s="45"/>
      <c r="K30" s="45"/>
      <c r="L30" s="264">
        <v>0</v>
      </c>
      <c r="M30" s="243"/>
      <c r="N30" s="243"/>
      <c r="O30" s="243"/>
      <c r="P30" s="45"/>
      <c r="Q30" s="45"/>
      <c r="R30" s="45"/>
      <c r="S30" s="45"/>
      <c r="T30" s="45"/>
      <c r="U30" s="45"/>
      <c r="V30" s="45"/>
      <c r="W30" s="242">
        <f>ROUND(BD51,2)</f>
        <v>0</v>
      </c>
      <c r="X30" s="243"/>
      <c r="Y30" s="243"/>
      <c r="Z30" s="243"/>
      <c r="AA30" s="243"/>
      <c r="AB30" s="243"/>
      <c r="AC30" s="243"/>
      <c r="AD30" s="243"/>
      <c r="AE30" s="243"/>
      <c r="AF30" s="45"/>
      <c r="AG30" s="45"/>
      <c r="AH30" s="45"/>
      <c r="AI30" s="45"/>
      <c r="AJ30" s="45"/>
      <c r="AK30" s="242">
        <v>0</v>
      </c>
      <c r="AL30" s="243"/>
      <c r="AM30" s="243"/>
      <c r="AN30" s="243"/>
      <c r="AO30" s="243"/>
      <c r="AP30" s="45"/>
      <c r="AQ30" s="47"/>
      <c r="BE30" s="241"/>
    </row>
    <row r="31" spans="2:71" s="1" customFormat="1" ht="6.95" customHeight="1">
      <c r="B31" s="38"/>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42"/>
      <c r="BE31" s="241"/>
    </row>
    <row r="32" spans="2:71" s="1" customFormat="1" ht="25.9" customHeight="1">
      <c r="B32" s="38"/>
      <c r="C32" s="48"/>
      <c r="D32" s="49" t="s">
        <v>52</v>
      </c>
      <c r="E32" s="50"/>
      <c r="F32" s="50"/>
      <c r="G32" s="50"/>
      <c r="H32" s="50"/>
      <c r="I32" s="50"/>
      <c r="J32" s="50"/>
      <c r="K32" s="50"/>
      <c r="L32" s="50"/>
      <c r="M32" s="50"/>
      <c r="N32" s="50"/>
      <c r="O32" s="50"/>
      <c r="P32" s="50"/>
      <c r="Q32" s="50"/>
      <c r="R32" s="50"/>
      <c r="S32" s="50"/>
      <c r="T32" s="51" t="s">
        <v>53</v>
      </c>
      <c r="U32" s="50"/>
      <c r="V32" s="50"/>
      <c r="W32" s="50"/>
      <c r="X32" s="244" t="s">
        <v>54</v>
      </c>
      <c r="Y32" s="245"/>
      <c r="Z32" s="245"/>
      <c r="AA32" s="245"/>
      <c r="AB32" s="245"/>
      <c r="AC32" s="50"/>
      <c r="AD32" s="50"/>
      <c r="AE32" s="50"/>
      <c r="AF32" s="50"/>
      <c r="AG32" s="50"/>
      <c r="AH32" s="50"/>
      <c r="AI32" s="50"/>
      <c r="AJ32" s="50"/>
      <c r="AK32" s="246">
        <f>SUM(AK23:AK30)</f>
        <v>0</v>
      </c>
      <c r="AL32" s="245"/>
      <c r="AM32" s="245"/>
      <c r="AN32" s="245"/>
      <c r="AO32" s="247"/>
      <c r="AP32" s="48"/>
      <c r="AQ32" s="52"/>
      <c r="BE32" s="241"/>
    </row>
    <row r="33" spans="2:56" s="1" customFormat="1" ht="6.95" customHeight="1">
      <c r="B33" s="38"/>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42"/>
    </row>
    <row r="34" spans="2:56" s="1" customFormat="1" ht="6.95" customHeight="1">
      <c r="B34" s="53"/>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5"/>
    </row>
    <row r="38" spans="2:56" s="1" customFormat="1" ht="6.95" customHeight="1">
      <c r="B38" s="56"/>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8"/>
    </row>
    <row r="39" spans="2:56" s="1" customFormat="1" ht="36.950000000000003" customHeight="1">
      <c r="B39" s="38"/>
      <c r="C39" s="59" t="s">
        <v>55</v>
      </c>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58"/>
    </row>
    <row r="40" spans="2:56" s="1" customFormat="1" ht="6.95" customHeight="1">
      <c r="B40" s="38"/>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58"/>
    </row>
    <row r="41" spans="2:56" s="3" customFormat="1" ht="14.45" customHeight="1">
      <c r="B41" s="61"/>
      <c r="C41" s="62" t="s">
        <v>15</v>
      </c>
      <c r="D41" s="63"/>
      <c r="E41" s="63"/>
      <c r="F41" s="63"/>
      <c r="G41" s="63"/>
      <c r="H41" s="63"/>
      <c r="I41" s="63"/>
      <c r="J41" s="63"/>
      <c r="K41" s="63"/>
      <c r="L41" s="63" t="str">
        <f>K5</f>
        <v>2019-14</v>
      </c>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4"/>
    </row>
    <row r="42" spans="2:56" s="4" customFormat="1" ht="36.950000000000003" customHeight="1">
      <c r="B42" s="65"/>
      <c r="C42" s="66" t="s">
        <v>18</v>
      </c>
      <c r="D42" s="67"/>
      <c r="E42" s="67"/>
      <c r="F42" s="67"/>
      <c r="G42" s="67"/>
      <c r="H42" s="67"/>
      <c r="I42" s="67"/>
      <c r="J42" s="67"/>
      <c r="K42" s="67"/>
      <c r="L42" s="274" t="str">
        <f>K6</f>
        <v>VD Orlík - oprava povrchových ochran a konstrukce segmentového uzávěru</v>
      </c>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75"/>
      <c r="AL42" s="275"/>
      <c r="AM42" s="275"/>
      <c r="AN42" s="275"/>
      <c r="AO42" s="275"/>
      <c r="AP42" s="67"/>
      <c r="AQ42" s="67"/>
      <c r="AR42" s="68"/>
    </row>
    <row r="43" spans="2:56" s="1" customFormat="1" ht="6.95" customHeight="1">
      <c r="B43" s="38"/>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58"/>
    </row>
    <row r="44" spans="2:56" s="1" customFormat="1">
      <c r="B44" s="38"/>
      <c r="C44" s="62" t="s">
        <v>24</v>
      </c>
      <c r="D44" s="60"/>
      <c r="E44" s="60"/>
      <c r="F44" s="60"/>
      <c r="G44" s="60"/>
      <c r="H44" s="60"/>
      <c r="I44" s="60"/>
      <c r="J44" s="60"/>
      <c r="K44" s="60"/>
      <c r="L44" s="69" t="str">
        <f>IF(K8="","",K8)</f>
        <v>VD Orlík</v>
      </c>
      <c r="M44" s="60"/>
      <c r="N44" s="60"/>
      <c r="O44" s="60"/>
      <c r="P44" s="60"/>
      <c r="Q44" s="60"/>
      <c r="R44" s="60"/>
      <c r="S44" s="60"/>
      <c r="T44" s="60"/>
      <c r="U44" s="60"/>
      <c r="V44" s="60"/>
      <c r="W44" s="60"/>
      <c r="X44" s="60"/>
      <c r="Y44" s="60"/>
      <c r="Z44" s="60"/>
      <c r="AA44" s="60"/>
      <c r="AB44" s="60"/>
      <c r="AC44" s="60"/>
      <c r="AD44" s="60"/>
      <c r="AE44" s="60"/>
      <c r="AF44" s="60"/>
      <c r="AG44" s="60"/>
      <c r="AH44" s="60"/>
      <c r="AI44" s="62" t="s">
        <v>26</v>
      </c>
      <c r="AJ44" s="60"/>
      <c r="AK44" s="60"/>
      <c r="AL44" s="60"/>
      <c r="AM44" s="276" t="str">
        <f>IF(AN8= "","",AN8)</f>
        <v>23.8.2019</v>
      </c>
      <c r="AN44" s="276"/>
      <c r="AO44" s="60"/>
      <c r="AP44" s="60"/>
      <c r="AQ44" s="60"/>
      <c r="AR44" s="58"/>
    </row>
    <row r="45" spans="2:56" s="1" customFormat="1" ht="6.95" customHeight="1">
      <c r="B45" s="38"/>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58"/>
    </row>
    <row r="46" spans="2:56" s="1" customFormat="1">
      <c r="B46" s="38"/>
      <c r="C46" s="62" t="s">
        <v>28</v>
      </c>
      <c r="D46" s="60"/>
      <c r="E46" s="60"/>
      <c r="F46" s="60"/>
      <c r="G46" s="60"/>
      <c r="H46" s="60"/>
      <c r="I46" s="60"/>
      <c r="J46" s="60"/>
      <c r="K46" s="60"/>
      <c r="L46" s="63" t="str">
        <f>IF(E11= "","",E11)</f>
        <v>Povodí Vltavy státní podnik</v>
      </c>
      <c r="M46" s="60"/>
      <c r="N46" s="60"/>
      <c r="O46" s="60"/>
      <c r="P46" s="60"/>
      <c r="Q46" s="60"/>
      <c r="R46" s="60"/>
      <c r="S46" s="60"/>
      <c r="T46" s="60"/>
      <c r="U46" s="60"/>
      <c r="V46" s="60"/>
      <c r="W46" s="60"/>
      <c r="X46" s="60"/>
      <c r="Y46" s="60"/>
      <c r="Z46" s="60"/>
      <c r="AA46" s="60"/>
      <c r="AB46" s="60"/>
      <c r="AC46" s="60"/>
      <c r="AD46" s="60"/>
      <c r="AE46" s="60"/>
      <c r="AF46" s="60"/>
      <c r="AG46" s="60"/>
      <c r="AH46" s="60"/>
      <c r="AI46" s="62" t="s">
        <v>36</v>
      </c>
      <c r="AJ46" s="60"/>
      <c r="AK46" s="60"/>
      <c r="AL46" s="60"/>
      <c r="AM46" s="259" t="str">
        <f>IF(E17="","",E17)</f>
        <v>Ing. Milada Klimešová</v>
      </c>
      <c r="AN46" s="259"/>
      <c r="AO46" s="259"/>
      <c r="AP46" s="259"/>
      <c r="AQ46" s="60"/>
      <c r="AR46" s="58"/>
      <c r="AS46" s="251" t="s">
        <v>56</v>
      </c>
      <c r="AT46" s="252"/>
      <c r="AU46" s="71"/>
      <c r="AV46" s="71"/>
      <c r="AW46" s="71"/>
      <c r="AX46" s="71"/>
      <c r="AY46" s="71"/>
      <c r="AZ46" s="71"/>
      <c r="BA46" s="71"/>
      <c r="BB46" s="71"/>
      <c r="BC46" s="71"/>
      <c r="BD46" s="72"/>
    </row>
    <row r="47" spans="2:56" s="1" customFormat="1">
      <c r="B47" s="38"/>
      <c r="C47" s="62" t="s">
        <v>34</v>
      </c>
      <c r="D47" s="60"/>
      <c r="E47" s="60"/>
      <c r="F47" s="60"/>
      <c r="G47" s="60"/>
      <c r="H47" s="60"/>
      <c r="I47" s="60"/>
      <c r="J47" s="60"/>
      <c r="K47" s="60"/>
      <c r="L47" s="63" t="str">
        <f>IF(E14= "Vyplň údaj","",E14)</f>
        <v/>
      </c>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58"/>
      <c r="AS47" s="253"/>
      <c r="AT47" s="254"/>
      <c r="AU47" s="73"/>
      <c r="AV47" s="73"/>
      <c r="AW47" s="73"/>
      <c r="AX47" s="73"/>
      <c r="AY47" s="73"/>
      <c r="AZ47" s="73"/>
      <c r="BA47" s="73"/>
      <c r="BB47" s="73"/>
      <c r="BC47" s="73"/>
      <c r="BD47" s="74"/>
    </row>
    <row r="48" spans="2:56" s="1" customFormat="1" ht="10.9" customHeight="1">
      <c r="B48" s="38"/>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58"/>
      <c r="AS48" s="255"/>
      <c r="AT48" s="256"/>
      <c r="AU48" s="39"/>
      <c r="AV48" s="39"/>
      <c r="AW48" s="39"/>
      <c r="AX48" s="39"/>
      <c r="AY48" s="39"/>
      <c r="AZ48" s="39"/>
      <c r="BA48" s="39"/>
      <c r="BB48" s="39"/>
      <c r="BC48" s="39"/>
      <c r="BD48" s="75"/>
    </row>
    <row r="49" spans="1:91" s="1" customFormat="1" ht="29.25" customHeight="1">
      <c r="B49" s="38"/>
      <c r="C49" s="273" t="s">
        <v>57</v>
      </c>
      <c r="D49" s="261"/>
      <c r="E49" s="261"/>
      <c r="F49" s="261"/>
      <c r="G49" s="261"/>
      <c r="H49" s="76"/>
      <c r="I49" s="260" t="s">
        <v>58</v>
      </c>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77" t="s">
        <v>59</v>
      </c>
      <c r="AH49" s="261"/>
      <c r="AI49" s="261"/>
      <c r="AJ49" s="261"/>
      <c r="AK49" s="261"/>
      <c r="AL49" s="261"/>
      <c r="AM49" s="261"/>
      <c r="AN49" s="260" t="s">
        <v>60</v>
      </c>
      <c r="AO49" s="261"/>
      <c r="AP49" s="261"/>
      <c r="AQ49" s="77" t="s">
        <v>61</v>
      </c>
      <c r="AR49" s="58"/>
      <c r="AS49" s="78" t="s">
        <v>62</v>
      </c>
      <c r="AT49" s="79" t="s">
        <v>63</v>
      </c>
      <c r="AU49" s="79" t="s">
        <v>64</v>
      </c>
      <c r="AV49" s="79" t="s">
        <v>65</v>
      </c>
      <c r="AW49" s="79" t="s">
        <v>66</v>
      </c>
      <c r="AX49" s="79" t="s">
        <v>67</v>
      </c>
      <c r="AY49" s="79" t="s">
        <v>68</v>
      </c>
      <c r="AZ49" s="79" t="s">
        <v>69</v>
      </c>
      <c r="BA49" s="79" t="s">
        <v>70</v>
      </c>
      <c r="BB49" s="79" t="s">
        <v>71</v>
      </c>
      <c r="BC49" s="79" t="s">
        <v>72</v>
      </c>
      <c r="BD49" s="80" t="s">
        <v>73</v>
      </c>
    </row>
    <row r="50" spans="1:91" s="1" customFormat="1" ht="10.9" customHeight="1">
      <c r="B50" s="38"/>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58"/>
      <c r="AS50" s="81"/>
      <c r="AT50" s="82"/>
      <c r="AU50" s="82"/>
      <c r="AV50" s="82"/>
      <c r="AW50" s="82"/>
      <c r="AX50" s="82"/>
      <c r="AY50" s="82"/>
      <c r="AZ50" s="82"/>
      <c r="BA50" s="82"/>
      <c r="BB50" s="82"/>
      <c r="BC50" s="82"/>
      <c r="BD50" s="83"/>
    </row>
    <row r="51" spans="1:91" s="4" customFormat="1" ht="32.450000000000003" customHeight="1">
      <c r="B51" s="65"/>
      <c r="C51" s="84" t="s">
        <v>74</v>
      </c>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262">
        <f>ROUND(SUM(AG52:AG56),2)</f>
        <v>0</v>
      </c>
      <c r="AH51" s="262"/>
      <c r="AI51" s="262"/>
      <c r="AJ51" s="262"/>
      <c r="AK51" s="262"/>
      <c r="AL51" s="262"/>
      <c r="AM51" s="262"/>
      <c r="AN51" s="263">
        <f t="shared" ref="AN51:AN56" si="0">SUM(AG51,AT51)</f>
        <v>0</v>
      </c>
      <c r="AO51" s="263"/>
      <c r="AP51" s="263"/>
      <c r="AQ51" s="86" t="s">
        <v>23</v>
      </c>
      <c r="AR51" s="68"/>
      <c r="AS51" s="87">
        <f>ROUND(SUM(AS52:AS56),2)</f>
        <v>0</v>
      </c>
      <c r="AT51" s="88">
        <f t="shared" ref="AT51:AT56" si="1">ROUND(SUM(AV51:AW51),2)</f>
        <v>0</v>
      </c>
      <c r="AU51" s="89">
        <f>ROUND(SUM(AU52:AU56),5)</f>
        <v>0</v>
      </c>
      <c r="AV51" s="88">
        <f>ROUND(AZ51*L26,2)</f>
        <v>0</v>
      </c>
      <c r="AW51" s="88">
        <f>ROUND(BA51*L27,2)</f>
        <v>0</v>
      </c>
      <c r="AX51" s="88">
        <f>ROUND(BB51*L26,2)</f>
        <v>0</v>
      </c>
      <c r="AY51" s="88">
        <f>ROUND(BC51*L27,2)</f>
        <v>0</v>
      </c>
      <c r="AZ51" s="88">
        <f>ROUND(SUM(AZ52:AZ56),2)</f>
        <v>0</v>
      </c>
      <c r="BA51" s="88">
        <f>ROUND(SUM(BA52:BA56),2)</f>
        <v>0</v>
      </c>
      <c r="BB51" s="88">
        <f>ROUND(SUM(BB52:BB56),2)</f>
        <v>0</v>
      </c>
      <c r="BC51" s="88">
        <f>ROUND(SUM(BC52:BC56),2)</f>
        <v>0</v>
      </c>
      <c r="BD51" s="90">
        <f>ROUND(SUM(BD52:BD56),2)</f>
        <v>0</v>
      </c>
      <c r="BS51" s="91" t="s">
        <v>75</v>
      </c>
      <c r="BT51" s="91" t="s">
        <v>76</v>
      </c>
      <c r="BU51" s="92" t="s">
        <v>77</v>
      </c>
      <c r="BV51" s="91" t="s">
        <v>78</v>
      </c>
      <c r="BW51" s="91" t="s">
        <v>7</v>
      </c>
      <c r="BX51" s="91" t="s">
        <v>79</v>
      </c>
      <c r="CL51" s="91" t="s">
        <v>21</v>
      </c>
    </row>
    <row r="52" spans="1:91" s="5" customFormat="1" ht="16.5" customHeight="1">
      <c r="A52" s="93" t="s">
        <v>80</v>
      </c>
      <c r="B52" s="94"/>
      <c r="C52" s="95"/>
      <c r="D52" s="272" t="s">
        <v>81</v>
      </c>
      <c r="E52" s="272"/>
      <c r="F52" s="272"/>
      <c r="G52" s="272"/>
      <c r="H52" s="272"/>
      <c r="I52" s="96"/>
      <c r="J52" s="272" t="s">
        <v>82</v>
      </c>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57">
        <f>'00 - VON'!J27</f>
        <v>0</v>
      </c>
      <c r="AH52" s="258"/>
      <c r="AI52" s="258"/>
      <c r="AJ52" s="258"/>
      <c r="AK52" s="258"/>
      <c r="AL52" s="258"/>
      <c r="AM52" s="258"/>
      <c r="AN52" s="257">
        <f t="shared" si="0"/>
        <v>0</v>
      </c>
      <c r="AO52" s="258"/>
      <c r="AP52" s="258"/>
      <c r="AQ52" s="97" t="s">
        <v>82</v>
      </c>
      <c r="AR52" s="98"/>
      <c r="AS52" s="99">
        <v>0</v>
      </c>
      <c r="AT52" s="100">
        <f t="shared" si="1"/>
        <v>0</v>
      </c>
      <c r="AU52" s="101">
        <f>'00 - VON'!P83</f>
        <v>0</v>
      </c>
      <c r="AV52" s="100">
        <f>'00 - VON'!J30</f>
        <v>0</v>
      </c>
      <c r="AW52" s="100">
        <f>'00 - VON'!J31</f>
        <v>0</v>
      </c>
      <c r="AX52" s="100">
        <f>'00 - VON'!J32</f>
        <v>0</v>
      </c>
      <c r="AY52" s="100">
        <f>'00 - VON'!J33</f>
        <v>0</v>
      </c>
      <c r="AZ52" s="100">
        <f>'00 - VON'!F30</f>
        <v>0</v>
      </c>
      <c r="BA52" s="100">
        <f>'00 - VON'!F31</f>
        <v>0</v>
      </c>
      <c r="BB52" s="100">
        <f>'00 - VON'!F32</f>
        <v>0</v>
      </c>
      <c r="BC52" s="100">
        <f>'00 - VON'!F33</f>
        <v>0</v>
      </c>
      <c r="BD52" s="102">
        <f>'00 - VON'!F34</f>
        <v>0</v>
      </c>
      <c r="BT52" s="103" t="s">
        <v>83</v>
      </c>
      <c r="BV52" s="103" t="s">
        <v>78</v>
      </c>
      <c r="BW52" s="103" t="s">
        <v>84</v>
      </c>
      <c r="BX52" s="103" t="s">
        <v>7</v>
      </c>
      <c r="CL52" s="103" t="s">
        <v>23</v>
      </c>
      <c r="CM52" s="103" t="s">
        <v>85</v>
      </c>
    </row>
    <row r="53" spans="1:91" s="5" customFormat="1" ht="16.5" customHeight="1">
      <c r="A53" s="93" t="s">
        <v>80</v>
      </c>
      <c r="B53" s="94"/>
      <c r="C53" s="95"/>
      <c r="D53" s="272" t="s">
        <v>86</v>
      </c>
      <c r="E53" s="272"/>
      <c r="F53" s="272"/>
      <c r="G53" s="272"/>
      <c r="H53" s="272"/>
      <c r="I53" s="96"/>
      <c r="J53" s="272" t="s">
        <v>87</v>
      </c>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57">
        <f>'01 - Oprava povrchových o...'!J27</f>
        <v>0</v>
      </c>
      <c r="AH53" s="258"/>
      <c r="AI53" s="258"/>
      <c r="AJ53" s="258"/>
      <c r="AK53" s="258"/>
      <c r="AL53" s="258"/>
      <c r="AM53" s="258"/>
      <c r="AN53" s="257">
        <f t="shared" si="0"/>
        <v>0</v>
      </c>
      <c r="AO53" s="258"/>
      <c r="AP53" s="258"/>
      <c r="AQ53" s="97" t="s">
        <v>88</v>
      </c>
      <c r="AR53" s="98"/>
      <c r="AS53" s="99">
        <v>0</v>
      </c>
      <c r="AT53" s="100">
        <f t="shared" si="1"/>
        <v>0</v>
      </c>
      <c r="AU53" s="101">
        <f>'01 - Oprava povrchových o...'!P83</f>
        <v>0</v>
      </c>
      <c r="AV53" s="100">
        <f>'01 - Oprava povrchových o...'!J30</f>
        <v>0</v>
      </c>
      <c r="AW53" s="100">
        <f>'01 - Oprava povrchových o...'!J31</f>
        <v>0</v>
      </c>
      <c r="AX53" s="100">
        <f>'01 - Oprava povrchových o...'!J32</f>
        <v>0</v>
      </c>
      <c r="AY53" s="100">
        <f>'01 - Oprava povrchových o...'!J33</f>
        <v>0</v>
      </c>
      <c r="AZ53" s="100">
        <f>'01 - Oprava povrchových o...'!F30</f>
        <v>0</v>
      </c>
      <c r="BA53" s="100">
        <f>'01 - Oprava povrchových o...'!F31</f>
        <v>0</v>
      </c>
      <c r="BB53" s="100">
        <f>'01 - Oprava povrchových o...'!F32</f>
        <v>0</v>
      </c>
      <c r="BC53" s="100">
        <f>'01 - Oprava povrchových o...'!F33</f>
        <v>0</v>
      </c>
      <c r="BD53" s="102">
        <f>'01 - Oprava povrchových o...'!F34</f>
        <v>0</v>
      </c>
      <c r="BT53" s="103" t="s">
        <v>83</v>
      </c>
      <c r="BV53" s="103" t="s">
        <v>78</v>
      </c>
      <c r="BW53" s="103" t="s">
        <v>89</v>
      </c>
      <c r="BX53" s="103" t="s">
        <v>7</v>
      </c>
      <c r="CL53" s="103" t="s">
        <v>90</v>
      </c>
      <c r="CM53" s="103" t="s">
        <v>85</v>
      </c>
    </row>
    <row r="54" spans="1:91" s="5" customFormat="1" ht="16.5" customHeight="1">
      <c r="A54" s="93" t="s">
        <v>80</v>
      </c>
      <c r="B54" s="94"/>
      <c r="C54" s="95"/>
      <c r="D54" s="272" t="s">
        <v>91</v>
      </c>
      <c r="E54" s="272"/>
      <c r="F54" s="272"/>
      <c r="G54" s="272"/>
      <c r="H54" s="272"/>
      <c r="I54" s="96"/>
      <c r="J54" s="272" t="s">
        <v>92</v>
      </c>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57">
        <f>'02 - Výměna těsnění segmentu'!J27</f>
        <v>0</v>
      </c>
      <c r="AH54" s="258"/>
      <c r="AI54" s="258"/>
      <c r="AJ54" s="258"/>
      <c r="AK54" s="258"/>
      <c r="AL54" s="258"/>
      <c r="AM54" s="258"/>
      <c r="AN54" s="257">
        <f t="shared" si="0"/>
        <v>0</v>
      </c>
      <c r="AO54" s="258"/>
      <c r="AP54" s="258"/>
      <c r="AQ54" s="97" t="s">
        <v>88</v>
      </c>
      <c r="AR54" s="98"/>
      <c r="AS54" s="99">
        <v>0</v>
      </c>
      <c r="AT54" s="100">
        <f t="shared" si="1"/>
        <v>0</v>
      </c>
      <c r="AU54" s="101">
        <f>'02 - Výměna těsnění segmentu'!P76</f>
        <v>0</v>
      </c>
      <c r="AV54" s="100">
        <f>'02 - Výměna těsnění segmentu'!J30</f>
        <v>0</v>
      </c>
      <c r="AW54" s="100">
        <f>'02 - Výměna těsnění segmentu'!J31</f>
        <v>0</v>
      </c>
      <c r="AX54" s="100">
        <f>'02 - Výměna těsnění segmentu'!J32</f>
        <v>0</v>
      </c>
      <c r="AY54" s="100">
        <f>'02 - Výměna těsnění segmentu'!J33</f>
        <v>0</v>
      </c>
      <c r="AZ54" s="100">
        <f>'02 - Výměna těsnění segmentu'!F30</f>
        <v>0</v>
      </c>
      <c r="BA54" s="100">
        <f>'02 - Výměna těsnění segmentu'!F31</f>
        <v>0</v>
      </c>
      <c r="BB54" s="100">
        <f>'02 - Výměna těsnění segmentu'!F32</f>
        <v>0</v>
      </c>
      <c r="BC54" s="100">
        <f>'02 - Výměna těsnění segmentu'!F33</f>
        <v>0</v>
      </c>
      <c r="BD54" s="102">
        <f>'02 - Výměna těsnění segmentu'!F34</f>
        <v>0</v>
      </c>
      <c r="BT54" s="103" t="s">
        <v>83</v>
      </c>
      <c r="BV54" s="103" t="s">
        <v>78</v>
      </c>
      <c r="BW54" s="103" t="s">
        <v>93</v>
      </c>
      <c r="BX54" s="103" t="s">
        <v>7</v>
      </c>
      <c r="CL54" s="103" t="s">
        <v>90</v>
      </c>
      <c r="CM54" s="103" t="s">
        <v>85</v>
      </c>
    </row>
    <row r="55" spans="1:91" s="5" customFormat="1" ht="16.5" customHeight="1">
      <c r="A55" s="93" t="s">
        <v>80</v>
      </c>
      <c r="B55" s="94"/>
      <c r="C55" s="95"/>
      <c r="D55" s="272" t="s">
        <v>94</v>
      </c>
      <c r="E55" s="272"/>
      <c r="F55" s="272"/>
      <c r="G55" s="272"/>
      <c r="H55" s="272"/>
      <c r="I55" s="96"/>
      <c r="J55" s="272" t="s">
        <v>95</v>
      </c>
      <c r="K55" s="272"/>
      <c r="L55" s="272"/>
      <c r="M55" s="272"/>
      <c r="N55" s="272"/>
      <c r="O55" s="272"/>
      <c r="P55" s="272"/>
      <c r="Q55" s="272"/>
      <c r="R55" s="272"/>
      <c r="S55" s="272"/>
      <c r="T55" s="272"/>
      <c r="U55" s="272"/>
      <c r="V55" s="272"/>
      <c r="W55" s="272"/>
      <c r="X55" s="272"/>
      <c r="Y55" s="272"/>
      <c r="Z55" s="272"/>
      <c r="AA55" s="272"/>
      <c r="AB55" s="272"/>
      <c r="AC55" s="272"/>
      <c r="AD55" s="272"/>
      <c r="AE55" s="272"/>
      <c r="AF55" s="272"/>
      <c r="AG55" s="257">
        <f>'03 - Drobné opravy a údržba'!J27</f>
        <v>0</v>
      </c>
      <c r="AH55" s="258"/>
      <c r="AI55" s="258"/>
      <c r="AJ55" s="258"/>
      <c r="AK55" s="258"/>
      <c r="AL55" s="258"/>
      <c r="AM55" s="258"/>
      <c r="AN55" s="257">
        <f t="shared" si="0"/>
        <v>0</v>
      </c>
      <c r="AO55" s="258"/>
      <c r="AP55" s="258"/>
      <c r="AQ55" s="97" t="s">
        <v>96</v>
      </c>
      <c r="AR55" s="98"/>
      <c r="AS55" s="99">
        <v>0</v>
      </c>
      <c r="AT55" s="100">
        <f t="shared" si="1"/>
        <v>0</v>
      </c>
      <c r="AU55" s="101">
        <f>'03 - Drobné opravy a údržba'!P83</f>
        <v>0</v>
      </c>
      <c r="AV55" s="100">
        <f>'03 - Drobné opravy a údržba'!J30</f>
        <v>0</v>
      </c>
      <c r="AW55" s="100">
        <f>'03 - Drobné opravy a údržba'!J31</f>
        <v>0</v>
      </c>
      <c r="AX55" s="100">
        <f>'03 - Drobné opravy a údržba'!J32</f>
        <v>0</v>
      </c>
      <c r="AY55" s="100">
        <f>'03 - Drobné opravy a údržba'!J33</f>
        <v>0</v>
      </c>
      <c r="AZ55" s="100">
        <f>'03 - Drobné opravy a údržba'!F30</f>
        <v>0</v>
      </c>
      <c r="BA55" s="100">
        <f>'03 - Drobné opravy a údržba'!F31</f>
        <v>0</v>
      </c>
      <c r="BB55" s="100">
        <f>'03 - Drobné opravy a údržba'!F32</f>
        <v>0</v>
      </c>
      <c r="BC55" s="100">
        <f>'03 - Drobné opravy a údržba'!F33</f>
        <v>0</v>
      </c>
      <c r="BD55" s="102">
        <f>'03 - Drobné opravy a údržba'!F34</f>
        <v>0</v>
      </c>
      <c r="BT55" s="103" t="s">
        <v>83</v>
      </c>
      <c r="BV55" s="103" t="s">
        <v>78</v>
      </c>
      <c r="BW55" s="103" t="s">
        <v>97</v>
      </c>
      <c r="BX55" s="103" t="s">
        <v>7</v>
      </c>
      <c r="CL55" s="103" t="s">
        <v>90</v>
      </c>
      <c r="CM55" s="103" t="s">
        <v>85</v>
      </c>
    </row>
    <row r="56" spans="1:91" s="5" customFormat="1" ht="16.5" customHeight="1">
      <c r="A56" s="93" t="s">
        <v>80</v>
      </c>
      <c r="B56" s="94"/>
      <c r="C56" s="95"/>
      <c r="D56" s="272" t="s">
        <v>98</v>
      </c>
      <c r="E56" s="272"/>
      <c r="F56" s="272"/>
      <c r="G56" s="272"/>
      <c r="H56" s="272"/>
      <c r="I56" s="96"/>
      <c r="J56" s="272" t="s">
        <v>99</v>
      </c>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57">
        <f>'04 - Oprava příslušenství...'!J27</f>
        <v>0</v>
      </c>
      <c r="AH56" s="258"/>
      <c r="AI56" s="258"/>
      <c r="AJ56" s="258"/>
      <c r="AK56" s="258"/>
      <c r="AL56" s="258"/>
      <c r="AM56" s="258"/>
      <c r="AN56" s="257">
        <f t="shared" si="0"/>
        <v>0</v>
      </c>
      <c r="AO56" s="258"/>
      <c r="AP56" s="258"/>
      <c r="AQ56" s="97" t="s">
        <v>88</v>
      </c>
      <c r="AR56" s="98"/>
      <c r="AS56" s="104">
        <v>0</v>
      </c>
      <c r="AT56" s="105">
        <f t="shared" si="1"/>
        <v>0</v>
      </c>
      <c r="AU56" s="106">
        <f>'04 - Oprava příslušenství...'!P76</f>
        <v>0</v>
      </c>
      <c r="AV56" s="105">
        <f>'04 - Oprava příslušenství...'!J30</f>
        <v>0</v>
      </c>
      <c r="AW56" s="105">
        <f>'04 - Oprava příslušenství...'!J31</f>
        <v>0</v>
      </c>
      <c r="AX56" s="105">
        <f>'04 - Oprava příslušenství...'!J32</f>
        <v>0</v>
      </c>
      <c r="AY56" s="105">
        <f>'04 - Oprava příslušenství...'!J33</f>
        <v>0</v>
      </c>
      <c r="AZ56" s="105">
        <f>'04 - Oprava příslušenství...'!F30</f>
        <v>0</v>
      </c>
      <c r="BA56" s="105">
        <f>'04 - Oprava příslušenství...'!F31</f>
        <v>0</v>
      </c>
      <c r="BB56" s="105">
        <f>'04 - Oprava příslušenství...'!F32</f>
        <v>0</v>
      </c>
      <c r="BC56" s="105">
        <f>'04 - Oprava příslušenství...'!F33</f>
        <v>0</v>
      </c>
      <c r="BD56" s="107">
        <f>'04 - Oprava příslušenství...'!F34</f>
        <v>0</v>
      </c>
      <c r="BT56" s="103" t="s">
        <v>83</v>
      </c>
      <c r="BV56" s="103" t="s">
        <v>78</v>
      </c>
      <c r="BW56" s="103" t="s">
        <v>100</v>
      </c>
      <c r="BX56" s="103" t="s">
        <v>7</v>
      </c>
      <c r="CL56" s="103" t="s">
        <v>90</v>
      </c>
      <c r="CM56" s="103" t="s">
        <v>85</v>
      </c>
    </row>
    <row r="57" spans="1:91" s="1" customFormat="1" ht="30" customHeight="1">
      <c r="B57" s="38"/>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58"/>
    </row>
    <row r="58" spans="1:91" s="1" customFormat="1" ht="6.95" customHeight="1">
      <c r="B58" s="53"/>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8"/>
    </row>
  </sheetData>
  <sheetProtection algorithmName="SHA-512" hashValue="1eUGaFPPVGRn2EEF9Qb8sn8DxkoPmKwNnKE2rNjG41FF6jTicoY9B7m6MEa/mK3KHQM0BBXKrq04sn5ONulLPg==" saltValue="6/2N1IZ6iR32yp728LJ3k/p4TAW2RvPkPpq7Ssps0AlRGX4W6+SlR/DoyRssBLhRGNX8Wv6lacLTEevR+edN6A==" spinCount="100000" sheet="1" objects="1" scenarios="1" formatColumns="0" formatRows="0"/>
  <mergeCells count="57">
    <mergeCell ref="D55:H55"/>
    <mergeCell ref="J55:AF55"/>
    <mergeCell ref="D56:H56"/>
    <mergeCell ref="J56:AF56"/>
    <mergeCell ref="D52:H52"/>
    <mergeCell ref="D53:H53"/>
    <mergeCell ref="J53:AF53"/>
    <mergeCell ref="D54:H54"/>
    <mergeCell ref="J54:AF54"/>
    <mergeCell ref="C49:G49"/>
    <mergeCell ref="L42:AO42"/>
    <mergeCell ref="AM44:AN44"/>
    <mergeCell ref="I49:AF49"/>
    <mergeCell ref="AG49:AM49"/>
    <mergeCell ref="L30:O30"/>
    <mergeCell ref="AK30:AO30"/>
    <mergeCell ref="K6:AO6"/>
    <mergeCell ref="J52:AF52"/>
    <mergeCell ref="W29:AE29"/>
    <mergeCell ref="AK29:AO29"/>
    <mergeCell ref="L26:O26"/>
    <mergeCell ref="W26:AE26"/>
    <mergeCell ref="AK26:AO26"/>
    <mergeCell ref="L27:O27"/>
    <mergeCell ref="W27:AE27"/>
    <mergeCell ref="AK27:AO27"/>
    <mergeCell ref="AN54:AP54"/>
    <mergeCell ref="AG54:AM54"/>
    <mergeCell ref="AN55:AP55"/>
    <mergeCell ref="AG55:AM55"/>
    <mergeCell ref="AN56:AP56"/>
    <mergeCell ref="AG56:AM56"/>
    <mergeCell ref="AS46:AT48"/>
    <mergeCell ref="AN53:AP53"/>
    <mergeCell ref="AN52:AP52"/>
    <mergeCell ref="AM46:AP46"/>
    <mergeCell ref="AN49:AP49"/>
    <mergeCell ref="AG52:AM52"/>
    <mergeCell ref="AG53:AM53"/>
    <mergeCell ref="AG51:AM51"/>
    <mergeCell ref="AN51:AP51"/>
    <mergeCell ref="BE5:BE32"/>
    <mergeCell ref="W30:AE30"/>
    <mergeCell ref="X32:AB32"/>
    <mergeCell ref="AK32:AO32"/>
    <mergeCell ref="AR2:BE2"/>
    <mergeCell ref="K5:AO5"/>
    <mergeCell ref="W28:AE28"/>
    <mergeCell ref="AK28:AO28"/>
    <mergeCell ref="L29:O29"/>
    <mergeCell ref="L28:O28"/>
    <mergeCell ref="E14:AJ14"/>
    <mergeCell ref="E20:AN20"/>
    <mergeCell ref="AK23:AO23"/>
    <mergeCell ref="L25:O25"/>
    <mergeCell ref="W25:AE25"/>
    <mergeCell ref="AK25:AO25"/>
  </mergeCells>
  <hyperlinks>
    <hyperlink ref="K1:S1" location="C2" display="1) Rekapitulace stavby"/>
    <hyperlink ref="W1:AI1" location="C51" display="2) Rekapitulace objektů stavby a soupisů prací"/>
    <hyperlink ref="A52" location="'00 - VON'!C2" display="/"/>
    <hyperlink ref="A53" location="'01 - Oprava povrchových o...'!C2" display="/"/>
    <hyperlink ref="A54" location="'02 - Výměna těsnění segmentu'!C2" display="/"/>
    <hyperlink ref="A55" location="'03 - Drobné opravy a údržba'!C2" display="/"/>
    <hyperlink ref="A56" location="'04 - Oprava příslušenství...'!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2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101</v>
      </c>
      <c r="G1" s="286" t="s">
        <v>102</v>
      </c>
      <c r="H1" s="286"/>
      <c r="I1" s="112"/>
      <c r="J1" s="111" t="s">
        <v>103</v>
      </c>
      <c r="K1" s="110" t="s">
        <v>104</v>
      </c>
      <c r="L1" s="111" t="s">
        <v>105</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248"/>
      <c r="M2" s="248"/>
      <c r="N2" s="248"/>
      <c r="O2" s="248"/>
      <c r="P2" s="248"/>
      <c r="Q2" s="248"/>
      <c r="R2" s="248"/>
      <c r="S2" s="248"/>
      <c r="T2" s="248"/>
      <c r="U2" s="248"/>
      <c r="V2" s="248"/>
      <c r="AT2" s="21" t="s">
        <v>84</v>
      </c>
    </row>
    <row r="3" spans="1:70" ht="6.95" customHeight="1">
      <c r="B3" s="22"/>
      <c r="C3" s="23"/>
      <c r="D3" s="23"/>
      <c r="E3" s="23"/>
      <c r="F3" s="23"/>
      <c r="G3" s="23"/>
      <c r="H3" s="23"/>
      <c r="I3" s="113"/>
      <c r="J3" s="23"/>
      <c r="K3" s="24"/>
      <c r="AT3" s="21" t="s">
        <v>85</v>
      </c>
    </row>
    <row r="4" spans="1:70" ht="36.950000000000003" customHeight="1">
      <c r="B4" s="25"/>
      <c r="C4" s="26"/>
      <c r="D4" s="27" t="s">
        <v>106</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16.5" customHeight="1">
      <c r="B7" s="25"/>
      <c r="C7" s="26"/>
      <c r="D7" s="26"/>
      <c r="E7" s="278" t="str">
        <f>'Rekapitulace stavby'!K6</f>
        <v>VD Orlík - oprava povrchových ochran a konstrukce segmentového uzávěru</v>
      </c>
      <c r="F7" s="279"/>
      <c r="G7" s="279"/>
      <c r="H7" s="279"/>
      <c r="I7" s="114"/>
      <c r="J7" s="26"/>
      <c r="K7" s="28"/>
    </row>
    <row r="8" spans="1:70" s="1" customFormat="1">
      <c r="B8" s="38"/>
      <c r="C8" s="39"/>
      <c r="D8" s="34" t="s">
        <v>107</v>
      </c>
      <c r="E8" s="39"/>
      <c r="F8" s="39"/>
      <c r="G8" s="39"/>
      <c r="H8" s="39"/>
      <c r="I8" s="115"/>
      <c r="J8" s="39"/>
      <c r="K8" s="42"/>
    </row>
    <row r="9" spans="1:70" s="1" customFormat="1" ht="36.950000000000003" customHeight="1">
      <c r="B9" s="38"/>
      <c r="C9" s="39"/>
      <c r="D9" s="39"/>
      <c r="E9" s="280" t="s">
        <v>108</v>
      </c>
      <c r="F9" s="281"/>
      <c r="G9" s="281"/>
      <c r="H9" s="281"/>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23</v>
      </c>
      <c r="G11" s="39"/>
      <c r="H11" s="39"/>
      <c r="I11" s="116" t="s">
        <v>22</v>
      </c>
      <c r="J11" s="32" t="s">
        <v>23</v>
      </c>
      <c r="K11" s="42"/>
    </row>
    <row r="12" spans="1:70" s="1" customFormat="1" ht="14.45" customHeight="1">
      <c r="B12" s="38"/>
      <c r="C12" s="39"/>
      <c r="D12" s="34" t="s">
        <v>24</v>
      </c>
      <c r="E12" s="39"/>
      <c r="F12" s="32" t="s">
        <v>25</v>
      </c>
      <c r="G12" s="39"/>
      <c r="H12" s="39"/>
      <c r="I12" s="116" t="s">
        <v>26</v>
      </c>
      <c r="J12" s="117" t="str">
        <f>'Rekapitulace stavby'!AN8</f>
        <v>23.8.2019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28</v>
      </c>
      <c r="E14" s="39"/>
      <c r="F14" s="39"/>
      <c r="G14" s="39"/>
      <c r="H14" s="39"/>
      <c r="I14" s="116" t="s">
        <v>29</v>
      </c>
      <c r="J14" s="32" t="s">
        <v>30</v>
      </c>
      <c r="K14" s="42"/>
    </row>
    <row r="15" spans="1:70" s="1" customFormat="1" ht="18" customHeight="1">
      <c r="B15" s="38"/>
      <c r="C15" s="39"/>
      <c r="D15" s="39"/>
      <c r="E15" s="32" t="s">
        <v>31</v>
      </c>
      <c r="F15" s="39"/>
      <c r="G15" s="39"/>
      <c r="H15" s="39"/>
      <c r="I15" s="116" t="s">
        <v>32</v>
      </c>
      <c r="J15" s="32" t="s">
        <v>33</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34</v>
      </c>
      <c r="E17" s="39"/>
      <c r="F17" s="39"/>
      <c r="G17" s="39"/>
      <c r="H17" s="39"/>
      <c r="I17" s="116" t="s">
        <v>29</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32</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36</v>
      </c>
      <c r="E20" s="39"/>
      <c r="F20" s="39"/>
      <c r="G20" s="39"/>
      <c r="H20" s="39"/>
      <c r="I20" s="116" t="s">
        <v>29</v>
      </c>
      <c r="J20" s="32" t="s">
        <v>37</v>
      </c>
      <c r="K20" s="42"/>
    </row>
    <row r="21" spans="2:11" s="1" customFormat="1" ht="18" customHeight="1">
      <c r="B21" s="38"/>
      <c r="C21" s="39"/>
      <c r="D21" s="39"/>
      <c r="E21" s="32" t="s">
        <v>38</v>
      </c>
      <c r="F21" s="39"/>
      <c r="G21" s="39"/>
      <c r="H21" s="39"/>
      <c r="I21" s="116" t="s">
        <v>32</v>
      </c>
      <c r="J21" s="32" t="s">
        <v>23</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40</v>
      </c>
      <c r="E23" s="39"/>
      <c r="F23" s="39"/>
      <c r="G23" s="39"/>
      <c r="H23" s="39"/>
      <c r="I23" s="115"/>
      <c r="J23" s="39"/>
      <c r="K23" s="42"/>
    </row>
    <row r="24" spans="2:11" s="6" customFormat="1" ht="57" customHeight="1">
      <c r="B24" s="118"/>
      <c r="C24" s="119"/>
      <c r="D24" s="119"/>
      <c r="E24" s="267" t="s">
        <v>41</v>
      </c>
      <c r="F24" s="267"/>
      <c r="G24" s="267"/>
      <c r="H24" s="267"/>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42</v>
      </c>
      <c r="E27" s="39"/>
      <c r="F27" s="39"/>
      <c r="G27" s="39"/>
      <c r="H27" s="39"/>
      <c r="I27" s="115"/>
      <c r="J27" s="125">
        <f>ROUND(J83,2)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44</v>
      </c>
      <c r="G29" s="39"/>
      <c r="H29" s="39"/>
      <c r="I29" s="126" t="s">
        <v>43</v>
      </c>
      <c r="J29" s="43" t="s">
        <v>45</v>
      </c>
      <c r="K29" s="42"/>
    </row>
    <row r="30" spans="2:11" s="1" customFormat="1" ht="14.45" customHeight="1">
      <c r="B30" s="38"/>
      <c r="C30" s="39"/>
      <c r="D30" s="46" t="s">
        <v>46</v>
      </c>
      <c r="E30" s="46" t="s">
        <v>47</v>
      </c>
      <c r="F30" s="127">
        <f>ROUND(SUM(BE83:BE127), 2)</f>
        <v>0</v>
      </c>
      <c r="G30" s="39"/>
      <c r="H30" s="39"/>
      <c r="I30" s="128">
        <v>0.21</v>
      </c>
      <c r="J30" s="127">
        <f>ROUND(ROUND((SUM(BE83:BE127)), 2)*I30, 2)</f>
        <v>0</v>
      </c>
      <c r="K30" s="42"/>
    </row>
    <row r="31" spans="2:11" s="1" customFormat="1" ht="14.45" customHeight="1">
      <c r="B31" s="38"/>
      <c r="C31" s="39"/>
      <c r="D31" s="39"/>
      <c r="E31" s="46" t="s">
        <v>48</v>
      </c>
      <c r="F31" s="127">
        <f>ROUND(SUM(BF83:BF127), 2)</f>
        <v>0</v>
      </c>
      <c r="G31" s="39"/>
      <c r="H31" s="39"/>
      <c r="I31" s="128">
        <v>0.15</v>
      </c>
      <c r="J31" s="127">
        <f>ROUND(ROUND((SUM(BF83:BF127)), 2)*I31, 2)</f>
        <v>0</v>
      </c>
      <c r="K31" s="42"/>
    </row>
    <row r="32" spans="2:11" s="1" customFormat="1" ht="14.45" hidden="1" customHeight="1">
      <c r="B32" s="38"/>
      <c r="C32" s="39"/>
      <c r="D32" s="39"/>
      <c r="E32" s="46" t="s">
        <v>49</v>
      </c>
      <c r="F32" s="127">
        <f>ROUND(SUM(BG83:BG127), 2)</f>
        <v>0</v>
      </c>
      <c r="G32" s="39"/>
      <c r="H32" s="39"/>
      <c r="I32" s="128">
        <v>0.21</v>
      </c>
      <c r="J32" s="127">
        <v>0</v>
      </c>
      <c r="K32" s="42"/>
    </row>
    <row r="33" spans="2:11" s="1" customFormat="1" ht="14.45" hidden="1" customHeight="1">
      <c r="B33" s="38"/>
      <c r="C33" s="39"/>
      <c r="D33" s="39"/>
      <c r="E33" s="46" t="s">
        <v>50</v>
      </c>
      <c r="F33" s="127">
        <f>ROUND(SUM(BH83:BH127), 2)</f>
        <v>0</v>
      </c>
      <c r="G33" s="39"/>
      <c r="H33" s="39"/>
      <c r="I33" s="128">
        <v>0.15</v>
      </c>
      <c r="J33" s="127">
        <v>0</v>
      </c>
      <c r="K33" s="42"/>
    </row>
    <row r="34" spans="2:11" s="1" customFormat="1" ht="14.45" hidden="1" customHeight="1">
      <c r="B34" s="38"/>
      <c r="C34" s="39"/>
      <c r="D34" s="39"/>
      <c r="E34" s="46" t="s">
        <v>51</v>
      </c>
      <c r="F34" s="127">
        <f>ROUND(SUM(BI83:BI127),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52</v>
      </c>
      <c r="E36" s="76"/>
      <c r="F36" s="76"/>
      <c r="G36" s="131" t="s">
        <v>53</v>
      </c>
      <c r="H36" s="132" t="s">
        <v>54</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109</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16.5" customHeight="1">
      <c r="B45" s="38"/>
      <c r="C45" s="39"/>
      <c r="D45" s="39"/>
      <c r="E45" s="278" t="str">
        <f>E7</f>
        <v>VD Orlík - oprava povrchových ochran a konstrukce segmentového uzávěru</v>
      </c>
      <c r="F45" s="279"/>
      <c r="G45" s="279"/>
      <c r="H45" s="279"/>
      <c r="I45" s="115"/>
      <c r="J45" s="39"/>
      <c r="K45" s="42"/>
    </row>
    <row r="46" spans="2:11" s="1" customFormat="1" ht="14.45" customHeight="1">
      <c r="B46" s="38"/>
      <c r="C46" s="34" t="s">
        <v>107</v>
      </c>
      <c r="D46" s="39"/>
      <c r="E46" s="39"/>
      <c r="F46" s="39"/>
      <c r="G46" s="39"/>
      <c r="H46" s="39"/>
      <c r="I46" s="115"/>
      <c r="J46" s="39"/>
      <c r="K46" s="42"/>
    </row>
    <row r="47" spans="2:11" s="1" customFormat="1" ht="17.25" customHeight="1">
      <c r="B47" s="38"/>
      <c r="C47" s="39"/>
      <c r="D47" s="39"/>
      <c r="E47" s="280" t="str">
        <f>E9</f>
        <v>00 - VON</v>
      </c>
      <c r="F47" s="281"/>
      <c r="G47" s="281"/>
      <c r="H47" s="281"/>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24</v>
      </c>
      <c r="D49" s="39"/>
      <c r="E49" s="39"/>
      <c r="F49" s="32" t="str">
        <f>F12</f>
        <v>VD Orlík</v>
      </c>
      <c r="G49" s="39"/>
      <c r="H49" s="39"/>
      <c r="I49" s="116" t="s">
        <v>26</v>
      </c>
      <c r="J49" s="117" t="str">
        <f>IF(J12="","",J12)</f>
        <v>23.8.2019</v>
      </c>
      <c r="K49" s="42"/>
    </row>
    <row r="50" spans="2:47" s="1" customFormat="1" ht="6.95" customHeight="1">
      <c r="B50" s="38"/>
      <c r="C50" s="39"/>
      <c r="D50" s="39"/>
      <c r="E50" s="39"/>
      <c r="F50" s="39"/>
      <c r="G50" s="39"/>
      <c r="H50" s="39"/>
      <c r="I50" s="115"/>
      <c r="J50" s="39"/>
      <c r="K50" s="42"/>
    </row>
    <row r="51" spans="2:47" s="1" customFormat="1">
      <c r="B51" s="38"/>
      <c r="C51" s="34" t="s">
        <v>28</v>
      </c>
      <c r="D51" s="39"/>
      <c r="E51" s="39"/>
      <c r="F51" s="32" t="str">
        <f>E15</f>
        <v>Povodí Vltavy státní podnik</v>
      </c>
      <c r="G51" s="39"/>
      <c r="H51" s="39"/>
      <c r="I51" s="116" t="s">
        <v>36</v>
      </c>
      <c r="J51" s="267" t="str">
        <f>E21</f>
        <v>Ing. Milada Klimešová</v>
      </c>
      <c r="K51" s="42"/>
    </row>
    <row r="52" spans="2:47" s="1" customFormat="1" ht="14.45" customHeight="1">
      <c r="B52" s="38"/>
      <c r="C52" s="34" t="s">
        <v>34</v>
      </c>
      <c r="D52" s="39"/>
      <c r="E52" s="39"/>
      <c r="F52" s="32" t="str">
        <f>IF(E18="","",E18)</f>
        <v/>
      </c>
      <c r="G52" s="39"/>
      <c r="H52" s="39"/>
      <c r="I52" s="115"/>
      <c r="J52" s="282"/>
      <c r="K52" s="42"/>
    </row>
    <row r="53" spans="2:47" s="1" customFormat="1" ht="10.35" customHeight="1">
      <c r="B53" s="38"/>
      <c r="C53" s="39"/>
      <c r="D53" s="39"/>
      <c r="E53" s="39"/>
      <c r="F53" s="39"/>
      <c r="G53" s="39"/>
      <c r="H53" s="39"/>
      <c r="I53" s="115"/>
      <c r="J53" s="39"/>
      <c r="K53" s="42"/>
    </row>
    <row r="54" spans="2:47" s="1" customFormat="1" ht="29.25" customHeight="1">
      <c r="B54" s="38"/>
      <c r="C54" s="141" t="s">
        <v>110</v>
      </c>
      <c r="D54" s="129"/>
      <c r="E54" s="129"/>
      <c r="F54" s="129"/>
      <c r="G54" s="129"/>
      <c r="H54" s="129"/>
      <c r="I54" s="142"/>
      <c r="J54" s="143" t="s">
        <v>111</v>
      </c>
      <c r="K54" s="144"/>
    </row>
    <row r="55" spans="2:47" s="1" customFormat="1" ht="10.35" customHeight="1">
      <c r="B55" s="38"/>
      <c r="C55" s="39"/>
      <c r="D55" s="39"/>
      <c r="E55" s="39"/>
      <c r="F55" s="39"/>
      <c r="G55" s="39"/>
      <c r="H55" s="39"/>
      <c r="I55" s="115"/>
      <c r="J55" s="39"/>
      <c r="K55" s="42"/>
    </row>
    <row r="56" spans="2:47" s="1" customFormat="1" ht="29.25" customHeight="1">
      <c r="B56" s="38"/>
      <c r="C56" s="145" t="s">
        <v>112</v>
      </c>
      <c r="D56" s="39"/>
      <c r="E56" s="39"/>
      <c r="F56" s="39"/>
      <c r="G56" s="39"/>
      <c r="H56" s="39"/>
      <c r="I56" s="115"/>
      <c r="J56" s="125">
        <f>J83</f>
        <v>0</v>
      </c>
      <c r="K56" s="42"/>
      <c r="AU56" s="21" t="s">
        <v>113</v>
      </c>
    </row>
    <row r="57" spans="2:47" s="7" customFormat="1" ht="24.95" customHeight="1">
      <c r="B57" s="146"/>
      <c r="C57" s="147"/>
      <c r="D57" s="148" t="s">
        <v>114</v>
      </c>
      <c r="E57" s="149"/>
      <c r="F57" s="149"/>
      <c r="G57" s="149"/>
      <c r="H57" s="149"/>
      <c r="I57" s="150"/>
      <c r="J57" s="151">
        <f>J84</f>
        <v>0</v>
      </c>
      <c r="K57" s="152"/>
    </row>
    <row r="58" spans="2:47" s="8" customFormat="1" ht="19.899999999999999" customHeight="1">
      <c r="B58" s="153"/>
      <c r="C58" s="154"/>
      <c r="D58" s="155" t="s">
        <v>115</v>
      </c>
      <c r="E58" s="156"/>
      <c r="F58" s="156"/>
      <c r="G58" s="156"/>
      <c r="H58" s="156"/>
      <c r="I58" s="157"/>
      <c r="J58" s="158">
        <f>J85</f>
        <v>0</v>
      </c>
      <c r="K58" s="159"/>
    </row>
    <row r="59" spans="2:47" s="8" customFormat="1" ht="19.899999999999999" customHeight="1">
      <c r="B59" s="153"/>
      <c r="C59" s="154"/>
      <c r="D59" s="155" t="s">
        <v>116</v>
      </c>
      <c r="E59" s="156"/>
      <c r="F59" s="156"/>
      <c r="G59" s="156"/>
      <c r="H59" s="156"/>
      <c r="I59" s="157"/>
      <c r="J59" s="158">
        <f>J94</f>
        <v>0</v>
      </c>
      <c r="K59" s="159"/>
    </row>
    <row r="60" spans="2:47" s="8" customFormat="1" ht="19.899999999999999" customHeight="1">
      <c r="B60" s="153"/>
      <c r="C60" s="154"/>
      <c r="D60" s="155" t="s">
        <v>117</v>
      </c>
      <c r="E60" s="156"/>
      <c r="F60" s="156"/>
      <c r="G60" s="156"/>
      <c r="H60" s="156"/>
      <c r="I60" s="157"/>
      <c r="J60" s="158">
        <f>J97</f>
        <v>0</v>
      </c>
      <c r="K60" s="159"/>
    </row>
    <row r="61" spans="2:47" s="8" customFormat="1" ht="19.899999999999999" customHeight="1">
      <c r="B61" s="153"/>
      <c r="C61" s="154"/>
      <c r="D61" s="155" t="s">
        <v>118</v>
      </c>
      <c r="E61" s="156"/>
      <c r="F61" s="156"/>
      <c r="G61" s="156"/>
      <c r="H61" s="156"/>
      <c r="I61" s="157"/>
      <c r="J61" s="158">
        <f>J109</f>
        <v>0</v>
      </c>
      <c r="K61" s="159"/>
    </row>
    <row r="62" spans="2:47" s="8" customFormat="1" ht="19.899999999999999" customHeight="1">
      <c r="B62" s="153"/>
      <c r="C62" s="154"/>
      <c r="D62" s="155" t="s">
        <v>119</v>
      </c>
      <c r="E62" s="156"/>
      <c r="F62" s="156"/>
      <c r="G62" s="156"/>
      <c r="H62" s="156"/>
      <c r="I62" s="157"/>
      <c r="J62" s="158">
        <f>J116</f>
        <v>0</v>
      </c>
      <c r="K62" s="159"/>
    </row>
    <row r="63" spans="2:47" s="8" customFormat="1" ht="19.899999999999999" customHeight="1">
      <c r="B63" s="153"/>
      <c r="C63" s="154"/>
      <c r="D63" s="155" t="s">
        <v>120</v>
      </c>
      <c r="E63" s="156"/>
      <c r="F63" s="156"/>
      <c r="G63" s="156"/>
      <c r="H63" s="156"/>
      <c r="I63" s="157"/>
      <c r="J63" s="158">
        <f>J124</f>
        <v>0</v>
      </c>
      <c r="K63" s="159"/>
    </row>
    <row r="64" spans="2:47" s="1" customFormat="1" ht="21.75" customHeight="1">
      <c r="B64" s="38"/>
      <c r="C64" s="39"/>
      <c r="D64" s="39"/>
      <c r="E64" s="39"/>
      <c r="F64" s="39"/>
      <c r="G64" s="39"/>
      <c r="H64" s="39"/>
      <c r="I64" s="115"/>
      <c r="J64" s="39"/>
      <c r="K64" s="42"/>
    </row>
    <row r="65" spans="2:12" s="1" customFormat="1" ht="6.95" customHeight="1">
      <c r="B65" s="53"/>
      <c r="C65" s="54"/>
      <c r="D65" s="54"/>
      <c r="E65" s="54"/>
      <c r="F65" s="54"/>
      <c r="G65" s="54"/>
      <c r="H65" s="54"/>
      <c r="I65" s="136"/>
      <c r="J65" s="54"/>
      <c r="K65" s="55"/>
    </row>
    <row r="69" spans="2:12" s="1" customFormat="1" ht="6.95" customHeight="1">
      <c r="B69" s="56"/>
      <c r="C69" s="57"/>
      <c r="D69" s="57"/>
      <c r="E69" s="57"/>
      <c r="F69" s="57"/>
      <c r="G69" s="57"/>
      <c r="H69" s="57"/>
      <c r="I69" s="139"/>
      <c r="J69" s="57"/>
      <c r="K69" s="57"/>
      <c r="L69" s="58"/>
    </row>
    <row r="70" spans="2:12" s="1" customFormat="1" ht="36.950000000000003" customHeight="1">
      <c r="B70" s="38"/>
      <c r="C70" s="59" t="s">
        <v>121</v>
      </c>
      <c r="D70" s="60"/>
      <c r="E70" s="60"/>
      <c r="F70" s="60"/>
      <c r="G70" s="60"/>
      <c r="H70" s="60"/>
      <c r="I70" s="160"/>
      <c r="J70" s="60"/>
      <c r="K70" s="60"/>
      <c r="L70" s="58"/>
    </row>
    <row r="71" spans="2:12" s="1" customFormat="1" ht="6.95" customHeight="1">
      <c r="B71" s="38"/>
      <c r="C71" s="60"/>
      <c r="D71" s="60"/>
      <c r="E71" s="60"/>
      <c r="F71" s="60"/>
      <c r="G71" s="60"/>
      <c r="H71" s="60"/>
      <c r="I71" s="160"/>
      <c r="J71" s="60"/>
      <c r="K71" s="60"/>
      <c r="L71" s="58"/>
    </row>
    <row r="72" spans="2:12" s="1" customFormat="1" ht="14.45" customHeight="1">
      <c r="B72" s="38"/>
      <c r="C72" s="62" t="s">
        <v>18</v>
      </c>
      <c r="D72" s="60"/>
      <c r="E72" s="60"/>
      <c r="F72" s="60"/>
      <c r="G72" s="60"/>
      <c r="H72" s="60"/>
      <c r="I72" s="160"/>
      <c r="J72" s="60"/>
      <c r="K72" s="60"/>
      <c r="L72" s="58"/>
    </row>
    <row r="73" spans="2:12" s="1" customFormat="1" ht="16.5" customHeight="1">
      <c r="B73" s="38"/>
      <c r="C73" s="60"/>
      <c r="D73" s="60"/>
      <c r="E73" s="283" t="str">
        <f>E7</f>
        <v>VD Orlík - oprava povrchových ochran a konstrukce segmentového uzávěru</v>
      </c>
      <c r="F73" s="284"/>
      <c r="G73" s="284"/>
      <c r="H73" s="284"/>
      <c r="I73" s="160"/>
      <c r="J73" s="60"/>
      <c r="K73" s="60"/>
      <c r="L73" s="58"/>
    </row>
    <row r="74" spans="2:12" s="1" customFormat="1" ht="14.45" customHeight="1">
      <c r="B74" s="38"/>
      <c r="C74" s="62" t="s">
        <v>107</v>
      </c>
      <c r="D74" s="60"/>
      <c r="E74" s="60"/>
      <c r="F74" s="60"/>
      <c r="G74" s="60"/>
      <c r="H74" s="60"/>
      <c r="I74" s="160"/>
      <c r="J74" s="60"/>
      <c r="K74" s="60"/>
      <c r="L74" s="58"/>
    </row>
    <row r="75" spans="2:12" s="1" customFormat="1" ht="17.25" customHeight="1">
      <c r="B75" s="38"/>
      <c r="C75" s="60"/>
      <c r="D75" s="60"/>
      <c r="E75" s="274" t="str">
        <f>E9</f>
        <v>00 - VON</v>
      </c>
      <c r="F75" s="285"/>
      <c r="G75" s="285"/>
      <c r="H75" s="285"/>
      <c r="I75" s="160"/>
      <c r="J75" s="60"/>
      <c r="K75" s="60"/>
      <c r="L75" s="58"/>
    </row>
    <row r="76" spans="2:12" s="1" customFormat="1" ht="6.95" customHeight="1">
      <c r="B76" s="38"/>
      <c r="C76" s="60"/>
      <c r="D76" s="60"/>
      <c r="E76" s="60"/>
      <c r="F76" s="60"/>
      <c r="G76" s="60"/>
      <c r="H76" s="60"/>
      <c r="I76" s="160"/>
      <c r="J76" s="60"/>
      <c r="K76" s="60"/>
      <c r="L76" s="58"/>
    </row>
    <row r="77" spans="2:12" s="1" customFormat="1" ht="18" customHeight="1">
      <c r="B77" s="38"/>
      <c r="C77" s="62" t="s">
        <v>24</v>
      </c>
      <c r="D77" s="60"/>
      <c r="E77" s="60"/>
      <c r="F77" s="161" t="str">
        <f>F12</f>
        <v>VD Orlík</v>
      </c>
      <c r="G77" s="60"/>
      <c r="H77" s="60"/>
      <c r="I77" s="162" t="s">
        <v>26</v>
      </c>
      <c r="J77" s="70" t="str">
        <f>IF(J12="","",J12)</f>
        <v>23.8.2019</v>
      </c>
      <c r="K77" s="60"/>
      <c r="L77" s="58"/>
    </row>
    <row r="78" spans="2:12" s="1" customFormat="1" ht="6.95" customHeight="1">
      <c r="B78" s="38"/>
      <c r="C78" s="60"/>
      <c r="D78" s="60"/>
      <c r="E78" s="60"/>
      <c r="F78" s="60"/>
      <c r="G78" s="60"/>
      <c r="H78" s="60"/>
      <c r="I78" s="160"/>
      <c r="J78" s="60"/>
      <c r="K78" s="60"/>
      <c r="L78" s="58"/>
    </row>
    <row r="79" spans="2:12" s="1" customFormat="1">
      <c r="B79" s="38"/>
      <c r="C79" s="62" t="s">
        <v>28</v>
      </c>
      <c r="D79" s="60"/>
      <c r="E79" s="60"/>
      <c r="F79" s="161" t="str">
        <f>E15</f>
        <v>Povodí Vltavy státní podnik</v>
      </c>
      <c r="G79" s="60"/>
      <c r="H79" s="60"/>
      <c r="I79" s="162" t="s">
        <v>36</v>
      </c>
      <c r="J79" s="161" t="str">
        <f>E21</f>
        <v>Ing. Milada Klimešová</v>
      </c>
      <c r="K79" s="60"/>
      <c r="L79" s="58"/>
    </row>
    <row r="80" spans="2:12" s="1" customFormat="1" ht="14.45" customHeight="1">
      <c r="B80" s="38"/>
      <c r="C80" s="62" t="s">
        <v>34</v>
      </c>
      <c r="D80" s="60"/>
      <c r="E80" s="60"/>
      <c r="F80" s="161" t="str">
        <f>IF(E18="","",E18)</f>
        <v/>
      </c>
      <c r="G80" s="60"/>
      <c r="H80" s="60"/>
      <c r="I80" s="160"/>
      <c r="J80" s="60"/>
      <c r="K80" s="60"/>
      <c r="L80" s="58"/>
    </row>
    <row r="81" spans="2:65" s="1" customFormat="1" ht="10.35" customHeight="1">
      <c r="B81" s="38"/>
      <c r="C81" s="60"/>
      <c r="D81" s="60"/>
      <c r="E81" s="60"/>
      <c r="F81" s="60"/>
      <c r="G81" s="60"/>
      <c r="H81" s="60"/>
      <c r="I81" s="160"/>
      <c r="J81" s="60"/>
      <c r="K81" s="60"/>
      <c r="L81" s="58"/>
    </row>
    <row r="82" spans="2:65" s="9" customFormat="1" ht="29.25" customHeight="1">
      <c r="B82" s="163"/>
      <c r="C82" s="164" t="s">
        <v>122</v>
      </c>
      <c r="D82" s="165" t="s">
        <v>61</v>
      </c>
      <c r="E82" s="165" t="s">
        <v>57</v>
      </c>
      <c r="F82" s="165" t="s">
        <v>123</v>
      </c>
      <c r="G82" s="165" t="s">
        <v>124</v>
      </c>
      <c r="H82" s="165" t="s">
        <v>125</v>
      </c>
      <c r="I82" s="166" t="s">
        <v>126</v>
      </c>
      <c r="J82" s="165" t="s">
        <v>111</v>
      </c>
      <c r="K82" s="167" t="s">
        <v>127</v>
      </c>
      <c r="L82" s="168"/>
      <c r="M82" s="78" t="s">
        <v>128</v>
      </c>
      <c r="N82" s="79" t="s">
        <v>46</v>
      </c>
      <c r="O82" s="79" t="s">
        <v>129</v>
      </c>
      <c r="P82" s="79" t="s">
        <v>130</v>
      </c>
      <c r="Q82" s="79" t="s">
        <v>131</v>
      </c>
      <c r="R82" s="79" t="s">
        <v>132</v>
      </c>
      <c r="S82" s="79" t="s">
        <v>133</v>
      </c>
      <c r="T82" s="80" t="s">
        <v>134</v>
      </c>
    </row>
    <row r="83" spans="2:65" s="1" customFormat="1" ht="29.25" customHeight="1">
      <c r="B83" s="38"/>
      <c r="C83" s="84" t="s">
        <v>112</v>
      </c>
      <c r="D83" s="60"/>
      <c r="E83" s="60"/>
      <c r="F83" s="60"/>
      <c r="G83" s="60"/>
      <c r="H83" s="60"/>
      <c r="I83" s="160"/>
      <c r="J83" s="169">
        <f>BK83</f>
        <v>0</v>
      </c>
      <c r="K83" s="60"/>
      <c r="L83" s="58"/>
      <c r="M83" s="81"/>
      <c r="N83" s="82"/>
      <c r="O83" s="82"/>
      <c r="P83" s="170">
        <f>P84</f>
        <v>0</v>
      </c>
      <c r="Q83" s="82"/>
      <c r="R83" s="170">
        <f>R84</f>
        <v>0</v>
      </c>
      <c r="S83" s="82"/>
      <c r="T83" s="171">
        <f>T84</f>
        <v>0</v>
      </c>
      <c r="AT83" s="21" t="s">
        <v>75</v>
      </c>
      <c r="AU83" s="21" t="s">
        <v>113</v>
      </c>
      <c r="BK83" s="172">
        <f>BK84</f>
        <v>0</v>
      </c>
    </row>
    <row r="84" spans="2:65" s="10" customFormat="1" ht="37.35" customHeight="1">
      <c r="B84" s="173"/>
      <c r="C84" s="174"/>
      <c r="D84" s="175" t="s">
        <v>75</v>
      </c>
      <c r="E84" s="176" t="s">
        <v>135</v>
      </c>
      <c r="F84" s="176" t="s">
        <v>136</v>
      </c>
      <c r="G84" s="174"/>
      <c r="H84" s="174"/>
      <c r="I84" s="177"/>
      <c r="J84" s="178">
        <f>BK84</f>
        <v>0</v>
      </c>
      <c r="K84" s="174"/>
      <c r="L84" s="179"/>
      <c r="M84" s="180"/>
      <c r="N84" s="181"/>
      <c r="O84" s="181"/>
      <c r="P84" s="182">
        <f>P85+P94+P97+P109+P116+P124</f>
        <v>0</v>
      </c>
      <c r="Q84" s="181"/>
      <c r="R84" s="182">
        <f>R85+R94+R97+R109+R116+R124</f>
        <v>0</v>
      </c>
      <c r="S84" s="181"/>
      <c r="T84" s="183">
        <f>T85+T94+T97+T109+T116+T124</f>
        <v>0</v>
      </c>
      <c r="AR84" s="184" t="s">
        <v>137</v>
      </c>
      <c r="AT84" s="185" t="s">
        <v>75</v>
      </c>
      <c r="AU84" s="185" t="s">
        <v>76</v>
      </c>
      <c r="AY84" s="184" t="s">
        <v>138</v>
      </c>
      <c r="BK84" s="186">
        <f>BK85+BK94+BK97+BK109+BK116+BK124</f>
        <v>0</v>
      </c>
    </row>
    <row r="85" spans="2:65" s="10" customFormat="1" ht="19.899999999999999" customHeight="1">
      <c r="B85" s="173"/>
      <c r="C85" s="174"/>
      <c r="D85" s="175" t="s">
        <v>75</v>
      </c>
      <c r="E85" s="187" t="s">
        <v>139</v>
      </c>
      <c r="F85" s="187" t="s">
        <v>140</v>
      </c>
      <c r="G85" s="174"/>
      <c r="H85" s="174"/>
      <c r="I85" s="177"/>
      <c r="J85" s="188">
        <f>BK85</f>
        <v>0</v>
      </c>
      <c r="K85" s="174"/>
      <c r="L85" s="179"/>
      <c r="M85" s="180"/>
      <c r="N85" s="181"/>
      <c r="O85" s="181"/>
      <c r="P85" s="182">
        <f>SUM(P86:P93)</f>
        <v>0</v>
      </c>
      <c r="Q85" s="181"/>
      <c r="R85" s="182">
        <f>SUM(R86:R93)</f>
        <v>0</v>
      </c>
      <c r="S85" s="181"/>
      <c r="T85" s="183">
        <f>SUM(T86:T93)</f>
        <v>0</v>
      </c>
      <c r="AR85" s="184" t="s">
        <v>137</v>
      </c>
      <c r="AT85" s="185" t="s">
        <v>75</v>
      </c>
      <c r="AU85" s="185" t="s">
        <v>83</v>
      </c>
      <c r="AY85" s="184" t="s">
        <v>138</v>
      </c>
      <c r="BK85" s="186">
        <f>SUM(BK86:BK93)</f>
        <v>0</v>
      </c>
    </row>
    <row r="86" spans="2:65" s="1" customFormat="1" ht="16.5" customHeight="1">
      <c r="B86" s="38"/>
      <c r="C86" s="189" t="s">
        <v>83</v>
      </c>
      <c r="D86" s="189" t="s">
        <v>141</v>
      </c>
      <c r="E86" s="190" t="s">
        <v>142</v>
      </c>
      <c r="F86" s="191" t="s">
        <v>143</v>
      </c>
      <c r="G86" s="192" t="s">
        <v>144</v>
      </c>
      <c r="H86" s="193">
        <v>1</v>
      </c>
      <c r="I86" s="194"/>
      <c r="J86" s="195">
        <f>ROUND(I86*H86,2)</f>
        <v>0</v>
      </c>
      <c r="K86" s="191" t="s">
        <v>23</v>
      </c>
      <c r="L86" s="58"/>
      <c r="M86" s="196" t="s">
        <v>23</v>
      </c>
      <c r="N86" s="197" t="s">
        <v>47</v>
      </c>
      <c r="O86" s="39"/>
      <c r="P86" s="198">
        <f>O86*H86</f>
        <v>0</v>
      </c>
      <c r="Q86" s="198">
        <v>0</v>
      </c>
      <c r="R86" s="198">
        <f>Q86*H86</f>
        <v>0</v>
      </c>
      <c r="S86" s="198">
        <v>0</v>
      </c>
      <c r="T86" s="199">
        <f>S86*H86</f>
        <v>0</v>
      </c>
      <c r="AR86" s="21" t="s">
        <v>145</v>
      </c>
      <c r="AT86" s="21" t="s">
        <v>141</v>
      </c>
      <c r="AU86" s="21" t="s">
        <v>85</v>
      </c>
      <c r="AY86" s="21" t="s">
        <v>138</v>
      </c>
      <c r="BE86" s="200">
        <f>IF(N86="základní",J86,0)</f>
        <v>0</v>
      </c>
      <c r="BF86" s="200">
        <f>IF(N86="snížená",J86,0)</f>
        <v>0</v>
      </c>
      <c r="BG86" s="200">
        <f>IF(N86="zákl. přenesená",J86,0)</f>
        <v>0</v>
      </c>
      <c r="BH86" s="200">
        <f>IF(N86="sníž. přenesená",J86,0)</f>
        <v>0</v>
      </c>
      <c r="BI86" s="200">
        <f>IF(N86="nulová",J86,0)</f>
        <v>0</v>
      </c>
      <c r="BJ86" s="21" t="s">
        <v>83</v>
      </c>
      <c r="BK86" s="200">
        <f>ROUND(I86*H86,2)</f>
        <v>0</v>
      </c>
      <c r="BL86" s="21" t="s">
        <v>145</v>
      </c>
      <c r="BM86" s="21" t="s">
        <v>146</v>
      </c>
    </row>
    <row r="87" spans="2:65" s="1" customFormat="1" ht="13.5">
      <c r="B87" s="38"/>
      <c r="C87" s="60"/>
      <c r="D87" s="201" t="s">
        <v>147</v>
      </c>
      <c r="E87" s="60"/>
      <c r="F87" s="202" t="s">
        <v>143</v>
      </c>
      <c r="G87" s="60"/>
      <c r="H87" s="60"/>
      <c r="I87" s="160"/>
      <c r="J87" s="60"/>
      <c r="K87" s="60"/>
      <c r="L87" s="58"/>
      <c r="M87" s="203"/>
      <c r="N87" s="39"/>
      <c r="O87" s="39"/>
      <c r="P87" s="39"/>
      <c r="Q87" s="39"/>
      <c r="R87" s="39"/>
      <c r="S87" s="39"/>
      <c r="T87" s="75"/>
      <c r="AT87" s="21" t="s">
        <v>147</v>
      </c>
      <c r="AU87" s="21" t="s">
        <v>85</v>
      </c>
    </row>
    <row r="88" spans="2:65" s="1" customFormat="1" ht="16.5" customHeight="1">
      <c r="B88" s="38"/>
      <c r="C88" s="189" t="s">
        <v>85</v>
      </c>
      <c r="D88" s="189" t="s">
        <v>141</v>
      </c>
      <c r="E88" s="190" t="s">
        <v>148</v>
      </c>
      <c r="F88" s="191" t="s">
        <v>149</v>
      </c>
      <c r="G88" s="192" t="s">
        <v>144</v>
      </c>
      <c r="H88" s="193">
        <v>1</v>
      </c>
      <c r="I88" s="194"/>
      <c r="J88" s="195">
        <f>ROUND(I88*H88,2)</f>
        <v>0</v>
      </c>
      <c r="K88" s="191" t="s">
        <v>23</v>
      </c>
      <c r="L88" s="58"/>
      <c r="M88" s="196" t="s">
        <v>23</v>
      </c>
      <c r="N88" s="197" t="s">
        <v>47</v>
      </c>
      <c r="O88" s="39"/>
      <c r="P88" s="198">
        <f>O88*H88</f>
        <v>0</v>
      </c>
      <c r="Q88" s="198">
        <v>0</v>
      </c>
      <c r="R88" s="198">
        <f>Q88*H88</f>
        <v>0</v>
      </c>
      <c r="S88" s="198">
        <v>0</v>
      </c>
      <c r="T88" s="199">
        <f>S88*H88</f>
        <v>0</v>
      </c>
      <c r="AR88" s="21" t="s">
        <v>145</v>
      </c>
      <c r="AT88" s="21" t="s">
        <v>141</v>
      </c>
      <c r="AU88" s="21" t="s">
        <v>85</v>
      </c>
      <c r="AY88" s="21" t="s">
        <v>138</v>
      </c>
      <c r="BE88" s="200">
        <f>IF(N88="základní",J88,0)</f>
        <v>0</v>
      </c>
      <c r="BF88" s="200">
        <f>IF(N88="snížená",J88,0)</f>
        <v>0</v>
      </c>
      <c r="BG88" s="200">
        <f>IF(N88="zákl. přenesená",J88,0)</f>
        <v>0</v>
      </c>
      <c r="BH88" s="200">
        <f>IF(N88="sníž. přenesená",J88,0)</f>
        <v>0</v>
      </c>
      <c r="BI88" s="200">
        <f>IF(N88="nulová",J88,0)</f>
        <v>0</v>
      </c>
      <c r="BJ88" s="21" t="s">
        <v>83</v>
      </c>
      <c r="BK88" s="200">
        <f>ROUND(I88*H88,2)</f>
        <v>0</v>
      </c>
      <c r="BL88" s="21" t="s">
        <v>145</v>
      </c>
      <c r="BM88" s="21" t="s">
        <v>150</v>
      </c>
    </row>
    <row r="89" spans="2:65" s="1" customFormat="1" ht="13.5">
      <c r="B89" s="38"/>
      <c r="C89" s="60"/>
      <c r="D89" s="201" t="s">
        <v>147</v>
      </c>
      <c r="E89" s="60"/>
      <c r="F89" s="202" t="s">
        <v>149</v>
      </c>
      <c r="G89" s="60"/>
      <c r="H89" s="60"/>
      <c r="I89" s="160"/>
      <c r="J89" s="60"/>
      <c r="K89" s="60"/>
      <c r="L89" s="58"/>
      <c r="M89" s="203"/>
      <c r="N89" s="39"/>
      <c r="O89" s="39"/>
      <c r="P89" s="39"/>
      <c r="Q89" s="39"/>
      <c r="R89" s="39"/>
      <c r="S89" s="39"/>
      <c r="T89" s="75"/>
      <c r="AT89" s="21" t="s">
        <v>147</v>
      </c>
      <c r="AU89" s="21" t="s">
        <v>85</v>
      </c>
    </row>
    <row r="90" spans="2:65" s="1" customFormat="1" ht="40.5">
      <c r="B90" s="38"/>
      <c r="C90" s="60"/>
      <c r="D90" s="201" t="s">
        <v>151</v>
      </c>
      <c r="E90" s="60"/>
      <c r="F90" s="204" t="s">
        <v>152</v>
      </c>
      <c r="G90" s="60"/>
      <c r="H90" s="60"/>
      <c r="I90" s="160"/>
      <c r="J90" s="60"/>
      <c r="K90" s="60"/>
      <c r="L90" s="58"/>
      <c r="M90" s="203"/>
      <c r="N90" s="39"/>
      <c r="O90" s="39"/>
      <c r="P90" s="39"/>
      <c r="Q90" s="39"/>
      <c r="R90" s="39"/>
      <c r="S90" s="39"/>
      <c r="T90" s="75"/>
      <c r="AT90" s="21" t="s">
        <v>151</v>
      </c>
      <c r="AU90" s="21" t="s">
        <v>85</v>
      </c>
    </row>
    <row r="91" spans="2:65" s="1" customFormat="1" ht="16.5" customHeight="1">
      <c r="B91" s="38"/>
      <c r="C91" s="189" t="s">
        <v>153</v>
      </c>
      <c r="D91" s="189" t="s">
        <v>141</v>
      </c>
      <c r="E91" s="190" t="s">
        <v>154</v>
      </c>
      <c r="F91" s="191" t="s">
        <v>155</v>
      </c>
      <c r="G91" s="192" t="s">
        <v>144</v>
      </c>
      <c r="H91" s="193">
        <v>1</v>
      </c>
      <c r="I91" s="194"/>
      <c r="J91" s="195">
        <f>ROUND(I91*H91,2)</f>
        <v>0</v>
      </c>
      <c r="K91" s="191" t="s">
        <v>23</v>
      </c>
      <c r="L91" s="58"/>
      <c r="M91" s="196" t="s">
        <v>23</v>
      </c>
      <c r="N91" s="197" t="s">
        <v>47</v>
      </c>
      <c r="O91" s="39"/>
      <c r="P91" s="198">
        <f>O91*H91</f>
        <v>0</v>
      </c>
      <c r="Q91" s="198">
        <v>0</v>
      </c>
      <c r="R91" s="198">
        <f>Q91*H91</f>
        <v>0</v>
      </c>
      <c r="S91" s="198">
        <v>0</v>
      </c>
      <c r="T91" s="199">
        <f>S91*H91</f>
        <v>0</v>
      </c>
      <c r="AR91" s="21" t="s">
        <v>145</v>
      </c>
      <c r="AT91" s="21" t="s">
        <v>141</v>
      </c>
      <c r="AU91" s="21" t="s">
        <v>85</v>
      </c>
      <c r="AY91" s="21" t="s">
        <v>138</v>
      </c>
      <c r="BE91" s="200">
        <f>IF(N91="základní",J91,0)</f>
        <v>0</v>
      </c>
      <c r="BF91" s="200">
        <f>IF(N91="snížená",J91,0)</f>
        <v>0</v>
      </c>
      <c r="BG91" s="200">
        <f>IF(N91="zákl. přenesená",J91,0)</f>
        <v>0</v>
      </c>
      <c r="BH91" s="200">
        <f>IF(N91="sníž. přenesená",J91,0)</f>
        <v>0</v>
      </c>
      <c r="BI91" s="200">
        <f>IF(N91="nulová",J91,0)</f>
        <v>0</v>
      </c>
      <c r="BJ91" s="21" t="s">
        <v>83</v>
      </c>
      <c r="BK91" s="200">
        <f>ROUND(I91*H91,2)</f>
        <v>0</v>
      </c>
      <c r="BL91" s="21" t="s">
        <v>145</v>
      </c>
      <c r="BM91" s="21" t="s">
        <v>156</v>
      </c>
    </row>
    <row r="92" spans="2:65" s="1" customFormat="1" ht="27">
      <c r="B92" s="38"/>
      <c r="C92" s="60"/>
      <c r="D92" s="201" t="s">
        <v>147</v>
      </c>
      <c r="E92" s="60"/>
      <c r="F92" s="202" t="s">
        <v>157</v>
      </c>
      <c r="G92" s="60"/>
      <c r="H92" s="60"/>
      <c r="I92" s="160"/>
      <c r="J92" s="60"/>
      <c r="K92" s="60"/>
      <c r="L92" s="58"/>
      <c r="M92" s="203"/>
      <c r="N92" s="39"/>
      <c r="O92" s="39"/>
      <c r="P92" s="39"/>
      <c r="Q92" s="39"/>
      <c r="R92" s="39"/>
      <c r="S92" s="39"/>
      <c r="T92" s="75"/>
      <c r="AT92" s="21" t="s">
        <v>147</v>
      </c>
      <c r="AU92" s="21" t="s">
        <v>85</v>
      </c>
    </row>
    <row r="93" spans="2:65" s="1" customFormat="1" ht="40.5">
      <c r="B93" s="38"/>
      <c r="C93" s="60"/>
      <c r="D93" s="201" t="s">
        <v>151</v>
      </c>
      <c r="E93" s="60"/>
      <c r="F93" s="204" t="s">
        <v>158</v>
      </c>
      <c r="G93" s="60"/>
      <c r="H93" s="60"/>
      <c r="I93" s="160"/>
      <c r="J93" s="60"/>
      <c r="K93" s="60"/>
      <c r="L93" s="58"/>
      <c r="M93" s="203"/>
      <c r="N93" s="39"/>
      <c r="O93" s="39"/>
      <c r="P93" s="39"/>
      <c r="Q93" s="39"/>
      <c r="R93" s="39"/>
      <c r="S93" s="39"/>
      <c r="T93" s="75"/>
      <c r="AT93" s="21" t="s">
        <v>151</v>
      </c>
      <c r="AU93" s="21" t="s">
        <v>85</v>
      </c>
    </row>
    <row r="94" spans="2:65" s="10" customFormat="1" ht="29.85" customHeight="1">
      <c r="B94" s="173"/>
      <c r="C94" s="174"/>
      <c r="D94" s="175" t="s">
        <v>75</v>
      </c>
      <c r="E94" s="187" t="s">
        <v>159</v>
      </c>
      <c r="F94" s="187" t="s">
        <v>160</v>
      </c>
      <c r="G94" s="174"/>
      <c r="H94" s="174"/>
      <c r="I94" s="177"/>
      <c r="J94" s="188">
        <f>BK94</f>
        <v>0</v>
      </c>
      <c r="K94" s="174"/>
      <c r="L94" s="179"/>
      <c r="M94" s="180"/>
      <c r="N94" s="181"/>
      <c r="O94" s="181"/>
      <c r="P94" s="182">
        <f>SUM(P95:P96)</f>
        <v>0</v>
      </c>
      <c r="Q94" s="181"/>
      <c r="R94" s="182">
        <f>SUM(R95:R96)</f>
        <v>0</v>
      </c>
      <c r="S94" s="181"/>
      <c r="T94" s="183">
        <f>SUM(T95:T96)</f>
        <v>0</v>
      </c>
      <c r="AR94" s="184" t="s">
        <v>137</v>
      </c>
      <c r="AT94" s="185" t="s">
        <v>75</v>
      </c>
      <c r="AU94" s="185" t="s">
        <v>83</v>
      </c>
      <c r="AY94" s="184" t="s">
        <v>138</v>
      </c>
      <c r="BK94" s="186">
        <f>SUM(BK95:BK96)</f>
        <v>0</v>
      </c>
    </row>
    <row r="95" spans="2:65" s="1" customFormat="1" ht="16.5" customHeight="1">
      <c r="B95" s="38"/>
      <c r="C95" s="189" t="s">
        <v>161</v>
      </c>
      <c r="D95" s="189" t="s">
        <v>141</v>
      </c>
      <c r="E95" s="190" t="s">
        <v>162</v>
      </c>
      <c r="F95" s="191" t="s">
        <v>160</v>
      </c>
      <c r="G95" s="192" t="s">
        <v>144</v>
      </c>
      <c r="H95" s="193">
        <v>1</v>
      </c>
      <c r="I95" s="194"/>
      <c r="J95" s="195">
        <f>ROUND(I95*H95,2)</f>
        <v>0</v>
      </c>
      <c r="K95" s="191" t="s">
        <v>23</v>
      </c>
      <c r="L95" s="58"/>
      <c r="M95" s="196" t="s">
        <v>23</v>
      </c>
      <c r="N95" s="197" t="s">
        <v>47</v>
      </c>
      <c r="O95" s="39"/>
      <c r="P95" s="198">
        <f>O95*H95</f>
        <v>0</v>
      </c>
      <c r="Q95" s="198">
        <v>0</v>
      </c>
      <c r="R95" s="198">
        <f>Q95*H95</f>
        <v>0</v>
      </c>
      <c r="S95" s="198">
        <v>0</v>
      </c>
      <c r="T95" s="199">
        <f>S95*H95</f>
        <v>0</v>
      </c>
      <c r="AR95" s="21" t="s">
        <v>145</v>
      </c>
      <c r="AT95" s="21" t="s">
        <v>141</v>
      </c>
      <c r="AU95" s="21" t="s">
        <v>85</v>
      </c>
      <c r="AY95" s="21" t="s">
        <v>138</v>
      </c>
      <c r="BE95" s="200">
        <f>IF(N95="základní",J95,0)</f>
        <v>0</v>
      </c>
      <c r="BF95" s="200">
        <f>IF(N95="snížená",J95,0)</f>
        <v>0</v>
      </c>
      <c r="BG95" s="200">
        <f>IF(N95="zákl. přenesená",J95,0)</f>
        <v>0</v>
      </c>
      <c r="BH95" s="200">
        <f>IF(N95="sníž. přenesená",J95,0)</f>
        <v>0</v>
      </c>
      <c r="BI95" s="200">
        <f>IF(N95="nulová",J95,0)</f>
        <v>0</v>
      </c>
      <c r="BJ95" s="21" t="s">
        <v>83</v>
      </c>
      <c r="BK95" s="200">
        <f>ROUND(I95*H95,2)</f>
        <v>0</v>
      </c>
      <c r="BL95" s="21" t="s">
        <v>145</v>
      </c>
      <c r="BM95" s="21" t="s">
        <v>163</v>
      </c>
    </row>
    <row r="96" spans="2:65" s="1" customFormat="1" ht="40.5">
      <c r="B96" s="38"/>
      <c r="C96" s="60"/>
      <c r="D96" s="201" t="s">
        <v>147</v>
      </c>
      <c r="E96" s="60"/>
      <c r="F96" s="202" t="s">
        <v>164</v>
      </c>
      <c r="G96" s="60"/>
      <c r="H96" s="60"/>
      <c r="I96" s="160"/>
      <c r="J96" s="60"/>
      <c r="K96" s="60"/>
      <c r="L96" s="58"/>
      <c r="M96" s="203"/>
      <c r="N96" s="39"/>
      <c r="O96" s="39"/>
      <c r="P96" s="39"/>
      <c r="Q96" s="39"/>
      <c r="R96" s="39"/>
      <c r="S96" s="39"/>
      <c r="T96" s="75"/>
      <c r="AT96" s="21" t="s">
        <v>147</v>
      </c>
      <c r="AU96" s="21" t="s">
        <v>85</v>
      </c>
    </row>
    <row r="97" spans="2:65" s="10" customFormat="1" ht="29.85" customHeight="1">
      <c r="B97" s="173"/>
      <c r="C97" s="174"/>
      <c r="D97" s="175" t="s">
        <v>75</v>
      </c>
      <c r="E97" s="187" t="s">
        <v>165</v>
      </c>
      <c r="F97" s="187" t="s">
        <v>166</v>
      </c>
      <c r="G97" s="174"/>
      <c r="H97" s="174"/>
      <c r="I97" s="177"/>
      <c r="J97" s="188">
        <f>BK97</f>
        <v>0</v>
      </c>
      <c r="K97" s="174"/>
      <c r="L97" s="179"/>
      <c r="M97" s="180"/>
      <c r="N97" s="181"/>
      <c r="O97" s="181"/>
      <c r="P97" s="182">
        <f>SUM(P98:P108)</f>
        <v>0</v>
      </c>
      <c r="Q97" s="181"/>
      <c r="R97" s="182">
        <f>SUM(R98:R108)</f>
        <v>0</v>
      </c>
      <c r="S97" s="181"/>
      <c r="T97" s="183">
        <f>SUM(T98:T108)</f>
        <v>0</v>
      </c>
      <c r="AR97" s="184" t="s">
        <v>137</v>
      </c>
      <c r="AT97" s="185" t="s">
        <v>75</v>
      </c>
      <c r="AU97" s="185" t="s">
        <v>83</v>
      </c>
      <c r="AY97" s="184" t="s">
        <v>138</v>
      </c>
      <c r="BK97" s="186">
        <f>SUM(BK98:BK108)</f>
        <v>0</v>
      </c>
    </row>
    <row r="98" spans="2:65" s="1" customFormat="1" ht="16.5" customHeight="1">
      <c r="B98" s="38"/>
      <c r="C98" s="189" t="s">
        <v>137</v>
      </c>
      <c r="D98" s="189" t="s">
        <v>141</v>
      </c>
      <c r="E98" s="190" t="s">
        <v>167</v>
      </c>
      <c r="F98" s="191" t="s">
        <v>168</v>
      </c>
      <c r="G98" s="192" t="s">
        <v>144</v>
      </c>
      <c r="H98" s="193">
        <v>1</v>
      </c>
      <c r="I98" s="194"/>
      <c r="J98" s="195">
        <f>ROUND(I98*H98,2)</f>
        <v>0</v>
      </c>
      <c r="K98" s="191" t="s">
        <v>23</v>
      </c>
      <c r="L98" s="58"/>
      <c r="M98" s="196" t="s">
        <v>23</v>
      </c>
      <c r="N98" s="197" t="s">
        <v>47</v>
      </c>
      <c r="O98" s="39"/>
      <c r="P98" s="198">
        <f>O98*H98</f>
        <v>0</v>
      </c>
      <c r="Q98" s="198">
        <v>0</v>
      </c>
      <c r="R98" s="198">
        <f>Q98*H98</f>
        <v>0</v>
      </c>
      <c r="S98" s="198">
        <v>0</v>
      </c>
      <c r="T98" s="199">
        <f>S98*H98</f>
        <v>0</v>
      </c>
      <c r="AR98" s="21" t="s">
        <v>145</v>
      </c>
      <c r="AT98" s="21" t="s">
        <v>141</v>
      </c>
      <c r="AU98" s="21" t="s">
        <v>85</v>
      </c>
      <c r="AY98" s="21" t="s">
        <v>138</v>
      </c>
      <c r="BE98" s="200">
        <f>IF(N98="základní",J98,0)</f>
        <v>0</v>
      </c>
      <c r="BF98" s="200">
        <f>IF(N98="snížená",J98,0)</f>
        <v>0</v>
      </c>
      <c r="BG98" s="200">
        <f>IF(N98="zákl. přenesená",J98,0)</f>
        <v>0</v>
      </c>
      <c r="BH98" s="200">
        <f>IF(N98="sníž. přenesená",J98,0)</f>
        <v>0</v>
      </c>
      <c r="BI98" s="200">
        <f>IF(N98="nulová",J98,0)</f>
        <v>0</v>
      </c>
      <c r="BJ98" s="21" t="s">
        <v>83</v>
      </c>
      <c r="BK98" s="200">
        <f>ROUND(I98*H98,2)</f>
        <v>0</v>
      </c>
      <c r="BL98" s="21" t="s">
        <v>145</v>
      </c>
      <c r="BM98" s="21" t="s">
        <v>169</v>
      </c>
    </row>
    <row r="99" spans="2:65" s="1" customFormat="1" ht="67.5">
      <c r="B99" s="38"/>
      <c r="C99" s="60"/>
      <c r="D99" s="201" t="s">
        <v>147</v>
      </c>
      <c r="E99" s="60"/>
      <c r="F99" s="202" t="s">
        <v>170</v>
      </c>
      <c r="G99" s="60"/>
      <c r="H99" s="60"/>
      <c r="I99" s="160"/>
      <c r="J99" s="60"/>
      <c r="K99" s="60"/>
      <c r="L99" s="58"/>
      <c r="M99" s="203"/>
      <c r="N99" s="39"/>
      <c r="O99" s="39"/>
      <c r="P99" s="39"/>
      <c r="Q99" s="39"/>
      <c r="R99" s="39"/>
      <c r="S99" s="39"/>
      <c r="T99" s="75"/>
      <c r="AT99" s="21" t="s">
        <v>147</v>
      </c>
      <c r="AU99" s="21" t="s">
        <v>85</v>
      </c>
    </row>
    <row r="100" spans="2:65" s="1" customFormat="1" ht="16.5" customHeight="1">
      <c r="B100" s="38"/>
      <c r="C100" s="189" t="s">
        <v>171</v>
      </c>
      <c r="D100" s="189" t="s">
        <v>141</v>
      </c>
      <c r="E100" s="190" t="s">
        <v>172</v>
      </c>
      <c r="F100" s="191" t="s">
        <v>173</v>
      </c>
      <c r="G100" s="192" t="s">
        <v>144</v>
      </c>
      <c r="H100" s="193">
        <v>1</v>
      </c>
      <c r="I100" s="194"/>
      <c r="J100" s="195">
        <f>ROUND(I100*H100,2)</f>
        <v>0</v>
      </c>
      <c r="K100" s="191" t="s">
        <v>23</v>
      </c>
      <c r="L100" s="58"/>
      <c r="M100" s="196" t="s">
        <v>23</v>
      </c>
      <c r="N100" s="197" t="s">
        <v>47</v>
      </c>
      <c r="O100" s="39"/>
      <c r="P100" s="198">
        <f>O100*H100</f>
        <v>0</v>
      </c>
      <c r="Q100" s="198">
        <v>0</v>
      </c>
      <c r="R100" s="198">
        <f>Q100*H100</f>
        <v>0</v>
      </c>
      <c r="S100" s="198">
        <v>0</v>
      </c>
      <c r="T100" s="199">
        <f>S100*H100</f>
        <v>0</v>
      </c>
      <c r="AR100" s="21" t="s">
        <v>145</v>
      </c>
      <c r="AT100" s="21" t="s">
        <v>141</v>
      </c>
      <c r="AU100" s="21" t="s">
        <v>85</v>
      </c>
      <c r="AY100" s="21" t="s">
        <v>138</v>
      </c>
      <c r="BE100" s="200">
        <f>IF(N100="základní",J100,0)</f>
        <v>0</v>
      </c>
      <c r="BF100" s="200">
        <f>IF(N100="snížená",J100,0)</f>
        <v>0</v>
      </c>
      <c r="BG100" s="200">
        <f>IF(N100="zákl. přenesená",J100,0)</f>
        <v>0</v>
      </c>
      <c r="BH100" s="200">
        <f>IF(N100="sníž. přenesená",J100,0)</f>
        <v>0</v>
      </c>
      <c r="BI100" s="200">
        <f>IF(N100="nulová",J100,0)</f>
        <v>0</v>
      </c>
      <c r="BJ100" s="21" t="s">
        <v>83</v>
      </c>
      <c r="BK100" s="200">
        <f>ROUND(I100*H100,2)</f>
        <v>0</v>
      </c>
      <c r="BL100" s="21" t="s">
        <v>145</v>
      </c>
      <c r="BM100" s="21" t="s">
        <v>174</v>
      </c>
    </row>
    <row r="101" spans="2:65" s="1" customFormat="1" ht="40.5">
      <c r="B101" s="38"/>
      <c r="C101" s="60"/>
      <c r="D101" s="201" t="s">
        <v>147</v>
      </c>
      <c r="E101" s="60"/>
      <c r="F101" s="202" t="s">
        <v>175</v>
      </c>
      <c r="G101" s="60"/>
      <c r="H101" s="60"/>
      <c r="I101" s="160"/>
      <c r="J101" s="60"/>
      <c r="K101" s="60"/>
      <c r="L101" s="58"/>
      <c r="M101" s="203"/>
      <c r="N101" s="39"/>
      <c r="O101" s="39"/>
      <c r="P101" s="39"/>
      <c r="Q101" s="39"/>
      <c r="R101" s="39"/>
      <c r="S101" s="39"/>
      <c r="T101" s="75"/>
      <c r="AT101" s="21" t="s">
        <v>147</v>
      </c>
      <c r="AU101" s="21" t="s">
        <v>85</v>
      </c>
    </row>
    <row r="102" spans="2:65" s="1" customFormat="1" ht="16.5" customHeight="1">
      <c r="B102" s="38"/>
      <c r="C102" s="189" t="s">
        <v>176</v>
      </c>
      <c r="D102" s="189" t="s">
        <v>141</v>
      </c>
      <c r="E102" s="190" t="s">
        <v>177</v>
      </c>
      <c r="F102" s="191" t="s">
        <v>178</v>
      </c>
      <c r="G102" s="192" t="s">
        <v>144</v>
      </c>
      <c r="H102" s="193">
        <v>1</v>
      </c>
      <c r="I102" s="194"/>
      <c r="J102" s="195">
        <f>ROUND(I102*H102,2)</f>
        <v>0</v>
      </c>
      <c r="K102" s="191" t="s">
        <v>179</v>
      </c>
      <c r="L102" s="58"/>
      <c r="M102" s="196" t="s">
        <v>23</v>
      </c>
      <c r="N102" s="197" t="s">
        <v>47</v>
      </c>
      <c r="O102" s="39"/>
      <c r="P102" s="198">
        <f>O102*H102</f>
        <v>0</v>
      </c>
      <c r="Q102" s="198">
        <v>0</v>
      </c>
      <c r="R102" s="198">
        <f>Q102*H102</f>
        <v>0</v>
      </c>
      <c r="S102" s="198">
        <v>0</v>
      </c>
      <c r="T102" s="199">
        <f>S102*H102</f>
        <v>0</v>
      </c>
      <c r="AR102" s="21" t="s">
        <v>145</v>
      </c>
      <c r="AT102" s="21" t="s">
        <v>141</v>
      </c>
      <c r="AU102" s="21" t="s">
        <v>85</v>
      </c>
      <c r="AY102" s="21" t="s">
        <v>138</v>
      </c>
      <c r="BE102" s="200">
        <f>IF(N102="základní",J102,0)</f>
        <v>0</v>
      </c>
      <c r="BF102" s="200">
        <f>IF(N102="snížená",J102,0)</f>
        <v>0</v>
      </c>
      <c r="BG102" s="200">
        <f>IF(N102="zákl. přenesená",J102,0)</f>
        <v>0</v>
      </c>
      <c r="BH102" s="200">
        <f>IF(N102="sníž. přenesená",J102,0)</f>
        <v>0</v>
      </c>
      <c r="BI102" s="200">
        <f>IF(N102="nulová",J102,0)</f>
        <v>0</v>
      </c>
      <c r="BJ102" s="21" t="s">
        <v>83</v>
      </c>
      <c r="BK102" s="200">
        <f>ROUND(I102*H102,2)</f>
        <v>0</v>
      </c>
      <c r="BL102" s="21" t="s">
        <v>145</v>
      </c>
      <c r="BM102" s="21" t="s">
        <v>180</v>
      </c>
    </row>
    <row r="103" spans="2:65" s="1" customFormat="1" ht="13.5">
      <c r="B103" s="38"/>
      <c r="C103" s="60"/>
      <c r="D103" s="201" t="s">
        <v>147</v>
      </c>
      <c r="E103" s="60"/>
      <c r="F103" s="202" t="s">
        <v>178</v>
      </c>
      <c r="G103" s="60"/>
      <c r="H103" s="60"/>
      <c r="I103" s="160"/>
      <c r="J103" s="60"/>
      <c r="K103" s="60"/>
      <c r="L103" s="58"/>
      <c r="M103" s="203"/>
      <c r="N103" s="39"/>
      <c r="O103" s="39"/>
      <c r="P103" s="39"/>
      <c r="Q103" s="39"/>
      <c r="R103" s="39"/>
      <c r="S103" s="39"/>
      <c r="T103" s="75"/>
      <c r="AT103" s="21" t="s">
        <v>147</v>
      </c>
      <c r="AU103" s="21" t="s">
        <v>85</v>
      </c>
    </row>
    <row r="104" spans="2:65" s="1" customFormat="1" ht="40.5">
      <c r="B104" s="38"/>
      <c r="C104" s="60"/>
      <c r="D104" s="201" t="s">
        <v>151</v>
      </c>
      <c r="E104" s="60"/>
      <c r="F104" s="204" t="s">
        <v>181</v>
      </c>
      <c r="G104" s="60"/>
      <c r="H104" s="60"/>
      <c r="I104" s="160"/>
      <c r="J104" s="60"/>
      <c r="K104" s="60"/>
      <c r="L104" s="58"/>
      <c r="M104" s="203"/>
      <c r="N104" s="39"/>
      <c r="O104" s="39"/>
      <c r="P104" s="39"/>
      <c r="Q104" s="39"/>
      <c r="R104" s="39"/>
      <c r="S104" s="39"/>
      <c r="T104" s="75"/>
      <c r="AT104" s="21" t="s">
        <v>151</v>
      </c>
      <c r="AU104" s="21" t="s">
        <v>85</v>
      </c>
    </row>
    <row r="105" spans="2:65" s="1" customFormat="1" ht="16.5" customHeight="1">
      <c r="B105" s="38"/>
      <c r="C105" s="189" t="s">
        <v>182</v>
      </c>
      <c r="D105" s="189" t="s">
        <v>141</v>
      </c>
      <c r="E105" s="190" t="s">
        <v>183</v>
      </c>
      <c r="F105" s="191" t="s">
        <v>184</v>
      </c>
      <c r="G105" s="192" t="s">
        <v>144</v>
      </c>
      <c r="H105" s="193">
        <v>1</v>
      </c>
      <c r="I105" s="194"/>
      <c r="J105" s="195">
        <f>ROUND(I105*H105,2)</f>
        <v>0</v>
      </c>
      <c r="K105" s="191" t="s">
        <v>23</v>
      </c>
      <c r="L105" s="58"/>
      <c r="M105" s="196" t="s">
        <v>23</v>
      </c>
      <c r="N105" s="197" t="s">
        <v>47</v>
      </c>
      <c r="O105" s="39"/>
      <c r="P105" s="198">
        <f>O105*H105</f>
        <v>0</v>
      </c>
      <c r="Q105" s="198">
        <v>0</v>
      </c>
      <c r="R105" s="198">
        <f>Q105*H105</f>
        <v>0</v>
      </c>
      <c r="S105" s="198">
        <v>0</v>
      </c>
      <c r="T105" s="199">
        <f>S105*H105</f>
        <v>0</v>
      </c>
      <c r="AR105" s="21" t="s">
        <v>145</v>
      </c>
      <c r="AT105" s="21" t="s">
        <v>141</v>
      </c>
      <c r="AU105" s="21" t="s">
        <v>85</v>
      </c>
      <c r="AY105" s="21" t="s">
        <v>138</v>
      </c>
      <c r="BE105" s="200">
        <f>IF(N105="základní",J105,0)</f>
        <v>0</v>
      </c>
      <c r="BF105" s="200">
        <f>IF(N105="snížená",J105,0)</f>
        <v>0</v>
      </c>
      <c r="BG105" s="200">
        <f>IF(N105="zákl. přenesená",J105,0)</f>
        <v>0</v>
      </c>
      <c r="BH105" s="200">
        <f>IF(N105="sníž. přenesená",J105,0)</f>
        <v>0</v>
      </c>
      <c r="BI105" s="200">
        <f>IF(N105="nulová",J105,0)</f>
        <v>0</v>
      </c>
      <c r="BJ105" s="21" t="s">
        <v>83</v>
      </c>
      <c r="BK105" s="200">
        <f>ROUND(I105*H105,2)</f>
        <v>0</v>
      </c>
      <c r="BL105" s="21" t="s">
        <v>145</v>
      </c>
      <c r="BM105" s="21" t="s">
        <v>185</v>
      </c>
    </row>
    <row r="106" spans="2:65" s="1" customFormat="1" ht="13.5">
      <c r="B106" s="38"/>
      <c r="C106" s="60"/>
      <c r="D106" s="201" t="s">
        <v>147</v>
      </c>
      <c r="E106" s="60"/>
      <c r="F106" s="202" t="s">
        <v>186</v>
      </c>
      <c r="G106" s="60"/>
      <c r="H106" s="60"/>
      <c r="I106" s="160"/>
      <c r="J106" s="60"/>
      <c r="K106" s="60"/>
      <c r="L106" s="58"/>
      <c r="M106" s="203"/>
      <c r="N106" s="39"/>
      <c r="O106" s="39"/>
      <c r="P106" s="39"/>
      <c r="Q106" s="39"/>
      <c r="R106" s="39"/>
      <c r="S106" s="39"/>
      <c r="T106" s="75"/>
      <c r="AT106" s="21" t="s">
        <v>147</v>
      </c>
      <c r="AU106" s="21" t="s">
        <v>85</v>
      </c>
    </row>
    <row r="107" spans="2:65" s="1" customFormat="1" ht="16.5" customHeight="1">
      <c r="B107" s="38"/>
      <c r="C107" s="189" t="s">
        <v>187</v>
      </c>
      <c r="D107" s="189" t="s">
        <v>141</v>
      </c>
      <c r="E107" s="190" t="s">
        <v>188</v>
      </c>
      <c r="F107" s="191" t="s">
        <v>189</v>
      </c>
      <c r="G107" s="192" t="s">
        <v>144</v>
      </c>
      <c r="H107" s="193">
        <v>1</v>
      </c>
      <c r="I107" s="194"/>
      <c r="J107" s="195">
        <f>ROUND(I107*H107,2)</f>
        <v>0</v>
      </c>
      <c r="K107" s="191" t="s">
        <v>23</v>
      </c>
      <c r="L107" s="58"/>
      <c r="M107" s="196" t="s">
        <v>23</v>
      </c>
      <c r="N107" s="197" t="s">
        <v>47</v>
      </c>
      <c r="O107" s="39"/>
      <c r="P107" s="198">
        <f>O107*H107</f>
        <v>0</v>
      </c>
      <c r="Q107" s="198">
        <v>0</v>
      </c>
      <c r="R107" s="198">
        <f>Q107*H107</f>
        <v>0</v>
      </c>
      <c r="S107" s="198">
        <v>0</v>
      </c>
      <c r="T107" s="199">
        <f>S107*H107</f>
        <v>0</v>
      </c>
      <c r="AR107" s="21" t="s">
        <v>145</v>
      </c>
      <c r="AT107" s="21" t="s">
        <v>141</v>
      </c>
      <c r="AU107" s="21" t="s">
        <v>85</v>
      </c>
      <c r="AY107" s="21" t="s">
        <v>138</v>
      </c>
      <c r="BE107" s="200">
        <f>IF(N107="základní",J107,0)</f>
        <v>0</v>
      </c>
      <c r="BF107" s="200">
        <f>IF(N107="snížená",J107,0)</f>
        <v>0</v>
      </c>
      <c r="BG107" s="200">
        <f>IF(N107="zákl. přenesená",J107,0)</f>
        <v>0</v>
      </c>
      <c r="BH107" s="200">
        <f>IF(N107="sníž. přenesená",J107,0)</f>
        <v>0</v>
      </c>
      <c r="BI107" s="200">
        <f>IF(N107="nulová",J107,0)</f>
        <v>0</v>
      </c>
      <c r="BJ107" s="21" t="s">
        <v>83</v>
      </c>
      <c r="BK107" s="200">
        <f>ROUND(I107*H107,2)</f>
        <v>0</v>
      </c>
      <c r="BL107" s="21" t="s">
        <v>145</v>
      </c>
      <c r="BM107" s="21" t="s">
        <v>190</v>
      </c>
    </row>
    <row r="108" spans="2:65" s="1" customFormat="1" ht="13.5">
      <c r="B108" s="38"/>
      <c r="C108" s="60"/>
      <c r="D108" s="201" t="s">
        <v>147</v>
      </c>
      <c r="E108" s="60"/>
      <c r="F108" s="202" t="s">
        <v>191</v>
      </c>
      <c r="G108" s="60"/>
      <c r="H108" s="60"/>
      <c r="I108" s="160"/>
      <c r="J108" s="60"/>
      <c r="K108" s="60"/>
      <c r="L108" s="58"/>
      <c r="M108" s="203"/>
      <c r="N108" s="39"/>
      <c r="O108" s="39"/>
      <c r="P108" s="39"/>
      <c r="Q108" s="39"/>
      <c r="R108" s="39"/>
      <c r="S108" s="39"/>
      <c r="T108" s="75"/>
      <c r="AT108" s="21" t="s">
        <v>147</v>
      </c>
      <c r="AU108" s="21" t="s">
        <v>85</v>
      </c>
    </row>
    <row r="109" spans="2:65" s="10" customFormat="1" ht="29.85" customHeight="1">
      <c r="B109" s="173"/>
      <c r="C109" s="174"/>
      <c r="D109" s="175" t="s">
        <v>75</v>
      </c>
      <c r="E109" s="187" t="s">
        <v>192</v>
      </c>
      <c r="F109" s="187" t="s">
        <v>193</v>
      </c>
      <c r="G109" s="174"/>
      <c r="H109" s="174"/>
      <c r="I109" s="177"/>
      <c r="J109" s="188">
        <f>BK109</f>
        <v>0</v>
      </c>
      <c r="K109" s="174"/>
      <c r="L109" s="179"/>
      <c r="M109" s="180"/>
      <c r="N109" s="181"/>
      <c r="O109" s="181"/>
      <c r="P109" s="182">
        <f>SUM(P110:P115)</f>
        <v>0</v>
      </c>
      <c r="Q109" s="181"/>
      <c r="R109" s="182">
        <f>SUM(R110:R115)</f>
        <v>0</v>
      </c>
      <c r="S109" s="181"/>
      <c r="T109" s="183">
        <f>SUM(T110:T115)</f>
        <v>0</v>
      </c>
      <c r="AR109" s="184" t="s">
        <v>137</v>
      </c>
      <c r="AT109" s="185" t="s">
        <v>75</v>
      </c>
      <c r="AU109" s="185" t="s">
        <v>83</v>
      </c>
      <c r="AY109" s="184" t="s">
        <v>138</v>
      </c>
      <c r="BK109" s="186">
        <f>SUM(BK110:BK115)</f>
        <v>0</v>
      </c>
    </row>
    <row r="110" spans="2:65" s="1" customFormat="1" ht="16.5" customHeight="1">
      <c r="B110" s="38"/>
      <c r="C110" s="189" t="s">
        <v>194</v>
      </c>
      <c r="D110" s="189" t="s">
        <v>141</v>
      </c>
      <c r="E110" s="190" t="s">
        <v>195</v>
      </c>
      <c r="F110" s="191" t="s">
        <v>196</v>
      </c>
      <c r="G110" s="192" t="s">
        <v>144</v>
      </c>
      <c r="H110" s="193">
        <v>1</v>
      </c>
      <c r="I110" s="194"/>
      <c r="J110" s="195">
        <f>ROUND(I110*H110,2)</f>
        <v>0</v>
      </c>
      <c r="K110" s="191" t="s">
        <v>179</v>
      </c>
      <c r="L110" s="58"/>
      <c r="M110" s="196" t="s">
        <v>23</v>
      </c>
      <c r="N110" s="197" t="s">
        <v>47</v>
      </c>
      <c r="O110" s="39"/>
      <c r="P110" s="198">
        <f>O110*H110</f>
        <v>0</v>
      </c>
      <c r="Q110" s="198">
        <v>0</v>
      </c>
      <c r="R110" s="198">
        <f>Q110*H110</f>
        <v>0</v>
      </c>
      <c r="S110" s="198">
        <v>0</v>
      </c>
      <c r="T110" s="199">
        <f>S110*H110</f>
        <v>0</v>
      </c>
      <c r="AR110" s="21" t="s">
        <v>145</v>
      </c>
      <c r="AT110" s="21" t="s">
        <v>141</v>
      </c>
      <c r="AU110" s="21" t="s">
        <v>85</v>
      </c>
      <c r="AY110" s="21" t="s">
        <v>138</v>
      </c>
      <c r="BE110" s="200">
        <f>IF(N110="základní",J110,0)</f>
        <v>0</v>
      </c>
      <c r="BF110" s="200">
        <f>IF(N110="snížená",J110,0)</f>
        <v>0</v>
      </c>
      <c r="BG110" s="200">
        <f>IF(N110="zákl. přenesená",J110,0)</f>
        <v>0</v>
      </c>
      <c r="BH110" s="200">
        <f>IF(N110="sníž. přenesená",J110,0)</f>
        <v>0</v>
      </c>
      <c r="BI110" s="200">
        <f>IF(N110="nulová",J110,0)</f>
        <v>0</v>
      </c>
      <c r="BJ110" s="21" t="s">
        <v>83</v>
      </c>
      <c r="BK110" s="200">
        <f>ROUND(I110*H110,2)</f>
        <v>0</v>
      </c>
      <c r="BL110" s="21" t="s">
        <v>145</v>
      </c>
      <c r="BM110" s="21" t="s">
        <v>197</v>
      </c>
    </row>
    <row r="111" spans="2:65" s="1" customFormat="1" ht="13.5">
      <c r="B111" s="38"/>
      <c r="C111" s="60"/>
      <c r="D111" s="201" t="s">
        <v>147</v>
      </c>
      <c r="E111" s="60"/>
      <c r="F111" s="202" t="s">
        <v>196</v>
      </c>
      <c r="G111" s="60"/>
      <c r="H111" s="60"/>
      <c r="I111" s="160"/>
      <c r="J111" s="60"/>
      <c r="K111" s="60"/>
      <c r="L111" s="58"/>
      <c r="M111" s="203"/>
      <c r="N111" s="39"/>
      <c r="O111" s="39"/>
      <c r="P111" s="39"/>
      <c r="Q111" s="39"/>
      <c r="R111" s="39"/>
      <c r="S111" s="39"/>
      <c r="T111" s="75"/>
      <c r="AT111" s="21" t="s">
        <v>147</v>
      </c>
      <c r="AU111" s="21" t="s">
        <v>85</v>
      </c>
    </row>
    <row r="112" spans="2:65" s="1" customFormat="1" ht="67.5">
      <c r="B112" s="38"/>
      <c r="C112" s="60"/>
      <c r="D112" s="201" t="s">
        <v>151</v>
      </c>
      <c r="E112" s="60"/>
      <c r="F112" s="204" t="s">
        <v>198</v>
      </c>
      <c r="G112" s="60"/>
      <c r="H112" s="60"/>
      <c r="I112" s="160"/>
      <c r="J112" s="60"/>
      <c r="K112" s="60"/>
      <c r="L112" s="58"/>
      <c r="M112" s="203"/>
      <c r="N112" s="39"/>
      <c r="O112" s="39"/>
      <c r="P112" s="39"/>
      <c r="Q112" s="39"/>
      <c r="R112" s="39"/>
      <c r="S112" s="39"/>
      <c r="T112" s="75"/>
      <c r="AT112" s="21" t="s">
        <v>151</v>
      </c>
      <c r="AU112" s="21" t="s">
        <v>85</v>
      </c>
    </row>
    <row r="113" spans="2:65" s="1" customFormat="1" ht="16.5" customHeight="1">
      <c r="B113" s="38"/>
      <c r="C113" s="189" t="s">
        <v>199</v>
      </c>
      <c r="D113" s="189" t="s">
        <v>141</v>
      </c>
      <c r="E113" s="190" t="s">
        <v>200</v>
      </c>
      <c r="F113" s="191" t="s">
        <v>201</v>
      </c>
      <c r="G113" s="192" t="s">
        <v>144</v>
      </c>
      <c r="H113" s="193">
        <v>1</v>
      </c>
      <c r="I113" s="194"/>
      <c r="J113" s="195">
        <f>ROUND(I113*H113,2)</f>
        <v>0</v>
      </c>
      <c r="K113" s="191" t="s">
        <v>23</v>
      </c>
      <c r="L113" s="58"/>
      <c r="M113" s="196" t="s">
        <v>23</v>
      </c>
      <c r="N113" s="197" t="s">
        <v>47</v>
      </c>
      <c r="O113" s="39"/>
      <c r="P113" s="198">
        <f>O113*H113</f>
        <v>0</v>
      </c>
      <c r="Q113" s="198">
        <v>0</v>
      </c>
      <c r="R113" s="198">
        <f>Q113*H113</f>
        <v>0</v>
      </c>
      <c r="S113" s="198">
        <v>0</v>
      </c>
      <c r="T113" s="199">
        <f>S113*H113</f>
        <v>0</v>
      </c>
      <c r="AR113" s="21" t="s">
        <v>145</v>
      </c>
      <c r="AT113" s="21" t="s">
        <v>141</v>
      </c>
      <c r="AU113" s="21" t="s">
        <v>85</v>
      </c>
      <c r="AY113" s="21" t="s">
        <v>138</v>
      </c>
      <c r="BE113" s="200">
        <f>IF(N113="základní",J113,0)</f>
        <v>0</v>
      </c>
      <c r="BF113" s="200">
        <f>IF(N113="snížená",J113,0)</f>
        <v>0</v>
      </c>
      <c r="BG113" s="200">
        <f>IF(N113="zákl. přenesená",J113,0)</f>
        <v>0</v>
      </c>
      <c r="BH113" s="200">
        <f>IF(N113="sníž. přenesená",J113,0)</f>
        <v>0</v>
      </c>
      <c r="BI113" s="200">
        <f>IF(N113="nulová",J113,0)</f>
        <v>0</v>
      </c>
      <c r="BJ113" s="21" t="s">
        <v>83</v>
      </c>
      <c r="BK113" s="200">
        <f>ROUND(I113*H113,2)</f>
        <v>0</v>
      </c>
      <c r="BL113" s="21" t="s">
        <v>145</v>
      </c>
      <c r="BM113" s="21" t="s">
        <v>202</v>
      </c>
    </row>
    <row r="114" spans="2:65" s="1" customFormat="1" ht="13.5">
      <c r="B114" s="38"/>
      <c r="C114" s="60"/>
      <c r="D114" s="201" t="s">
        <v>147</v>
      </c>
      <c r="E114" s="60"/>
      <c r="F114" s="202" t="s">
        <v>203</v>
      </c>
      <c r="G114" s="60"/>
      <c r="H114" s="60"/>
      <c r="I114" s="160"/>
      <c r="J114" s="60"/>
      <c r="K114" s="60"/>
      <c r="L114" s="58"/>
      <c r="M114" s="203"/>
      <c r="N114" s="39"/>
      <c r="O114" s="39"/>
      <c r="P114" s="39"/>
      <c r="Q114" s="39"/>
      <c r="R114" s="39"/>
      <c r="S114" s="39"/>
      <c r="T114" s="75"/>
      <c r="AT114" s="21" t="s">
        <v>147</v>
      </c>
      <c r="AU114" s="21" t="s">
        <v>85</v>
      </c>
    </row>
    <row r="115" spans="2:65" s="1" customFormat="1" ht="54">
      <c r="B115" s="38"/>
      <c r="C115" s="60"/>
      <c r="D115" s="201" t="s">
        <v>151</v>
      </c>
      <c r="E115" s="60"/>
      <c r="F115" s="204" t="s">
        <v>204</v>
      </c>
      <c r="G115" s="60"/>
      <c r="H115" s="60"/>
      <c r="I115" s="160"/>
      <c r="J115" s="60"/>
      <c r="K115" s="60"/>
      <c r="L115" s="58"/>
      <c r="M115" s="203"/>
      <c r="N115" s="39"/>
      <c r="O115" s="39"/>
      <c r="P115" s="39"/>
      <c r="Q115" s="39"/>
      <c r="R115" s="39"/>
      <c r="S115" s="39"/>
      <c r="T115" s="75"/>
      <c r="AT115" s="21" t="s">
        <v>151</v>
      </c>
      <c r="AU115" s="21" t="s">
        <v>85</v>
      </c>
    </row>
    <row r="116" spans="2:65" s="10" customFormat="1" ht="29.85" customHeight="1">
      <c r="B116" s="173"/>
      <c r="C116" s="174"/>
      <c r="D116" s="175" t="s">
        <v>75</v>
      </c>
      <c r="E116" s="187" t="s">
        <v>205</v>
      </c>
      <c r="F116" s="187" t="s">
        <v>206</v>
      </c>
      <c r="G116" s="174"/>
      <c r="H116" s="174"/>
      <c r="I116" s="177"/>
      <c r="J116" s="188">
        <f>BK116</f>
        <v>0</v>
      </c>
      <c r="K116" s="174"/>
      <c r="L116" s="179"/>
      <c r="M116" s="180"/>
      <c r="N116" s="181"/>
      <c r="O116" s="181"/>
      <c r="P116" s="182">
        <f>SUM(P117:P123)</f>
        <v>0</v>
      </c>
      <c r="Q116" s="181"/>
      <c r="R116" s="182">
        <f>SUM(R117:R123)</f>
        <v>0</v>
      </c>
      <c r="S116" s="181"/>
      <c r="T116" s="183">
        <f>SUM(T117:T123)</f>
        <v>0</v>
      </c>
      <c r="AR116" s="184" t="s">
        <v>137</v>
      </c>
      <c r="AT116" s="185" t="s">
        <v>75</v>
      </c>
      <c r="AU116" s="185" t="s">
        <v>83</v>
      </c>
      <c r="AY116" s="184" t="s">
        <v>138</v>
      </c>
      <c r="BK116" s="186">
        <f>SUM(BK117:BK123)</f>
        <v>0</v>
      </c>
    </row>
    <row r="117" spans="2:65" s="1" customFormat="1" ht="16.5" customHeight="1">
      <c r="B117" s="38"/>
      <c r="C117" s="189" t="s">
        <v>207</v>
      </c>
      <c r="D117" s="189" t="s">
        <v>141</v>
      </c>
      <c r="E117" s="190" t="s">
        <v>208</v>
      </c>
      <c r="F117" s="191" t="s">
        <v>209</v>
      </c>
      <c r="G117" s="192" t="s">
        <v>144</v>
      </c>
      <c r="H117" s="193">
        <v>1</v>
      </c>
      <c r="I117" s="194"/>
      <c r="J117" s="195">
        <f>ROUND(I117*H117,2)</f>
        <v>0</v>
      </c>
      <c r="K117" s="191" t="s">
        <v>179</v>
      </c>
      <c r="L117" s="58"/>
      <c r="M117" s="196" t="s">
        <v>23</v>
      </c>
      <c r="N117" s="197" t="s">
        <v>47</v>
      </c>
      <c r="O117" s="39"/>
      <c r="P117" s="198">
        <f>O117*H117</f>
        <v>0</v>
      </c>
      <c r="Q117" s="198">
        <v>0</v>
      </c>
      <c r="R117" s="198">
        <f>Q117*H117</f>
        <v>0</v>
      </c>
      <c r="S117" s="198">
        <v>0</v>
      </c>
      <c r="T117" s="199">
        <f>S117*H117</f>
        <v>0</v>
      </c>
      <c r="AR117" s="21" t="s">
        <v>145</v>
      </c>
      <c r="AT117" s="21" t="s">
        <v>141</v>
      </c>
      <c r="AU117" s="21" t="s">
        <v>85</v>
      </c>
      <c r="AY117" s="21" t="s">
        <v>138</v>
      </c>
      <c r="BE117" s="200">
        <f>IF(N117="základní",J117,0)</f>
        <v>0</v>
      </c>
      <c r="BF117" s="200">
        <f>IF(N117="snížená",J117,0)</f>
        <v>0</v>
      </c>
      <c r="BG117" s="200">
        <f>IF(N117="zákl. přenesená",J117,0)</f>
        <v>0</v>
      </c>
      <c r="BH117" s="200">
        <f>IF(N117="sníž. přenesená",J117,0)</f>
        <v>0</v>
      </c>
      <c r="BI117" s="200">
        <f>IF(N117="nulová",J117,0)</f>
        <v>0</v>
      </c>
      <c r="BJ117" s="21" t="s">
        <v>83</v>
      </c>
      <c r="BK117" s="200">
        <f>ROUND(I117*H117,2)</f>
        <v>0</v>
      </c>
      <c r="BL117" s="21" t="s">
        <v>145</v>
      </c>
      <c r="BM117" s="21" t="s">
        <v>210</v>
      </c>
    </row>
    <row r="118" spans="2:65" s="1" customFormat="1" ht="13.5">
      <c r="B118" s="38"/>
      <c r="C118" s="60"/>
      <c r="D118" s="201" t="s">
        <v>147</v>
      </c>
      <c r="E118" s="60"/>
      <c r="F118" s="202" t="s">
        <v>209</v>
      </c>
      <c r="G118" s="60"/>
      <c r="H118" s="60"/>
      <c r="I118" s="160"/>
      <c r="J118" s="60"/>
      <c r="K118" s="60"/>
      <c r="L118" s="58"/>
      <c r="M118" s="203"/>
      <c r="N118" s="39"/>
      <c r="O118" s="39"/>
      <c r="P118" s="39"/>
      <c r="Q118" s="39"/>
      <c r="R118" s="39"/>
      <c r="S118" s="39"/>
      <c r="T118" s="75"/>
      <c r="AT118" s="21" t="s">
        <v>147</v>
      </c>
      <c r="AU118" s="21" t="s">
        <v>85</v>
      </c>
    </row>
    <row r="119" spans="2:65" s="1" customFormat="1" ht="94.5">
      <c r="B119" s="38"/>
      <c r="C119" s="60"/>
      <c r="D119" s="201" t="s">
        <v>151</v>
      </c>
      <c r="E119" s="60"/>
      <c r="F119" s="204" t="s">
        <v>211</v>
      </c>
      <c r="G119" s="60"/>
      <c r="H119" s="60"/>
      <c r="I119" s="160"/>
      <c r="J119" s="60"/>
      <c r="K119" s="60"/>
      <c r="L119" s="58"/>
      <c r="M119" s="203"/>
      <c r="N119" s="39"/>
      <c r="O119" s="39"/>
      <c r="P119" s="39"/>
      <c r="Q119" s="39"/>
      <c r="R119" s="39"/>
      <c r="S119" s="39"/>
      <c r="T119" s="75"/>
      <c r="AT119" s="21" t="s">
        <v>151</v>
      </c>
      <c r="AU119" s="21" t="s">
        <v>85</v>
      </c>
    </row>
    <row r="120" spans="2:65" s="11" customFormat="1" ht="13.5">
      <c r="B120" s="205"/>
      <c r="C120" s="206"/>
      <c r="D120" s="201" t="s">
        <v>212</v>
      </c>
      <c r="E120" s="207" t="s">
        <v>23</v>
      </c>
      <c r="F120" s="208" t="s">
        <v>213</v>
      </c>
      <c r="G120" s="206"/>
      <c r="H120" s="209">
        <v>1</v>
      </c>
      <c r="I120" s="210"/>
      <c r="J120" s="206"/>
      <c r="K120" s="206"/>
      <c r="L120" s="211"/>
      <c r="M120" s="212"/>
      <c r="N120" s="213"/>
      <c r="O120" s="213"/>
      <c r="P120" s="213"/>
      <c r="Q120" s="213"/>
      <c r="R120" s="213"/>
      <c r="S120" s="213"/>
      <c r="T120" s="214"/>
      <c r="AT120" s="215" t="s">
        <v>212</v>
      </c>
      <c r="AU120" s="215" t="s">
        <v>85</v>
      </c>
      <c r="AV120" s="11" t="s">
        <v>85</v>
      </c>
      <c r="AW120" s="11" t="s">
        <v>39</v>
      </c>
      <c r="AX120" s="11" t="s">
        <v>83</v>
      </c>
      <c r="AY120" s="215" t="s">
        <v>138</v>
      </c>
    </row>
    <row r="121" spans="2:65" s="1" customFormat="1" ht="16.5" customHeight="1">
      <c r="B121" s="38"/>
      <c r="C121" s="189" t="s">
        <v>214</v>
      </c>
      <c r="D121" s="189" t="s">
        <v>141</v>
      </c>
      <c r="E121" s="190" t="s">
        <v>215</v>
      </c>
      <c r="F121" s="191" t="s">
        <v>216</v>
      </c>
      <c r="G121" s="192" t="s">
        <v>144</v>
      </c>
      <c r="H121" s="193">
        <v>1</v>
      </c>
      <c r="I121" s="194"/>
      <c r="J121" s="195">
        <f>ROUND(I121*H121,2)</f>
        <v>0</v>
      </c>
      <c r="K121" s="191" t="s">
        <v>179</v>
      </c>
      <c r="L121" s="58"/>
      <c r="M121" s="196" t="s">
        <v>23</v>
      </c>
      <c r="N121" s="197" t="s">
        <v>47</v>
      </c>
      <c r="O121" s="39"/>
      <c r="P121" s="198">
        <f>O121*H121</f>
        <v>0</v>
      </c>
      <c r="Q121" s="198">
        <v>0</v>
      </c>
      <c r="R121" s="198">
        <f>Q121*H121</f>
        <v>0</v>
      </c>
      <c r="S121" s="198">
        <v>0</v>
      </c>
      <c r="T121" s="199">
        <f>S121*H121</f>
        <v>0</v>
      </c>
      <c r="AR121" s="21" t="s">
        <v>145</v>
      </c>
      <c r="AT121" s="21" t="s">
        <v>141</v>
      </c>
      <c r="AU121" s="21" t="s">
        <v>85</v>
      </c>
      <c r="AY121" s="21" t="s">
        <v>138</v>
      </c>
      <c r="BE121" s="200">
        <f>IF(N121="základní",J121,0)</f>
        <v>0</v>
      </c>
      <c r="BF121" s="200">
        <f>IF(N121="snížená",J121,0)</f>
        <v>0</v>
      </c>
      <c r="BG121" s="200">
        <f>IF(N121="zákl. přenesená",J121,0)</f>
        <v>0</v>
      </c>
      <c r="BH121" s="200">
        <f>IF(N121="sníž. přenesená",J121,0)</f>
        <v>0</v>
      </c>
      <c r="BI121" s="200">
        <f>IF(N121="nulová",J121,0)</f>
        <v>0</v>
      </c>
      <c r="BJ121" s="21" t="s">
        <v>83</v>
      </c>
      <c r="BK121" s="200">
        <f>ROUND(I121*H121,2)</f>
        <v>0</v>
      </c>
      <c r="BL121" s="21" t="s">
        <v>145</v>
      </c>
      <c r="BM121" s="21" t="s">
        <v>217</v>
      </c>
    </row>
    <row r="122" spans="2:65" s="1" customFormat="1" ht="13.5">
      <c r="B122" s="38"/>
      <c r="C122" s="60"/>
      <c r="D122" s="201" t="s">
        <v>147</v>
      </c>
      <c r="E122" s="60"/>
      <c r="F122" s="202" t="s">
        <v>216</v>
      </c>
      <c r="G122" s="60"/>
      <c r="H122" s="60"/>
      <c r="I122" s="160"/>
      <c r="J122" s="60"/>
      <c r="K122" s="60"/>
      <c r="L122" s="58"/>
      <c r="M122" s="203"/>
      <c r="N122" s="39"/>
      <c r="O122" s="39"/>
      <c r="P122" s="39"/>
      <c r="Q122" s="39"/>
      <c r="R122" s="39"/>
      <c r="S122" s="39"/>
      <c r="T122" s="75"/>
      <c r="AT122" s="21" t="s">
        <v>147</v>
      </c>
      <c r="AU122" s="21" t="s">
        <v>85</v>
      </c>
    </row>
    <row r="123" spans="2:65" s="1" customFormat="1" ht="108">
      <c r="B123" s="38"/>
      <c r="C123" s="60"/>
      <c r="D123" s="201" t="s">
        <v>151</v>
      </c>
      <c r="E123" s="60"/>
      <c r="F123" s="204" t="s">
        <v>218</v>
      </c>
      <c r="G123" s="60"/>
      <c r="H123" s="60"/>
      <c r="I123" s="160"/>
      <c r="J123" s="60"/>
      <c r="K123" s="60"/>
      <c r="L123" s="58"/>
      <c r="M123" s="203"/>
      <c r="N123" s="39"/>
      <c r="O123" s="39"/>
      <c r="P123" s="39"/>
      <c r="Q123" s="39"/>
      <c r="R123" s="39"/>
      <c r="S123" s="39"/>
      <c r="T123" s="75"/>
      <c r="AT123" s="21" t="s">
        <v>151</v>
      </c>
      <c r="AU123" s="21" t="s">
        <v>85</v>
      </c>
    </row>
    <row r="124" spans="2:65" s="10" customFormat="1" ht="29.85" customHeight="1">
      <c r="B124" s="173"/>
      <c r="C124" s="174"/>
      <c r="D124" s="175" t="s">
        <v>75</v>
      </c>
      <c r="E124" s="187" t="s">
        <v>219</v>
      </c>
      <c r="F124" s="187" t="s">
        <v>220</v>
      </c>
      <c r="G124" s="174"/>
      <c r="H124" s="174"/>
      <c r="I124" s="177"/>
      <c r="J124" s="188">
        <f>BK124</f>
        <v>0</v>
      </c>
      <c r="K124" s="174"/>
      <c r="L124" s="179"/>
      <c r="M124" s="180"/>
      <c r="N124" s="181"/>
      <c r="O124" s="181"/>
      <c r="P124" s="182">
        <f>SUM(P125:P127)</f>
        <v>0</v>
      </c>
      <c r="Q124" s="181"/>
      <c r="R124" s="182">
        <f>SUM(R125:R127)</f>
        <v>0</v>
      </c>
      <c r="S124" s="181"/>
      <c r="T124" s="183">
        <f>SUM(T125:T127)</f>
        <v>0</v>
      </c>
      <c r="AR124" s="184" t="s">
        <v>137</v>
      </c>
      <c r="AT124" s="185" t="s">
        <v>75</v>
      </c>
      <c r="AU124" s="185" t="s">
        <v>83</v>
      </c>
      <c r="AY124" s="184" t="s">
        <v>138</v>
      </c>
      <c r="BK124" s="186">
        <f>SUM(BK125:BK127)</f>
        <v>0</v>
      </c>
    </row>
    <row r="125" spans="2:65" s="1" customFormat="1" ht="16.5" customHeight="1">
      <c r="B125" s="38"/>
      <c r="C125" s="189" t="s">
        <v>10</v>
      </c>
      <c r="D125" s="189" t="s">
        <v>141</v>
      </c>
      <c r="E125" s="190" t="s">
        <v>221</v>
      </c>
      <c r="F125" s="191" t="s">
        <v>222</v>
      </c>
      <c r="G125" s="192" t="s">
        <v>144</v>
      </c>
      <c r="H125" s="193">
        <v>1</v>
      </c>
      <c r="I125" s="194"/>
      <c r="J125" s="195">
        <f>ROUND(I125*H125,2)</f>
        <v>0</v>
      </c>
      <c r="K125" s="191" t="s">
        <v>23</v>
      </c>
      <c r="L125" s="58"/>
      <c r="M125" s="196" t="s">
        <v>23</v>
      </c>
      <c r="N125" s="197" t="s">
        <v>47</v>
      </c>
      <c r="O125" s="39"/>
      <c r="P125" s="198">
        <f>O125*H125</f>
        <v>0</v>
      </c>
      <c r="Q125" s="198">
        <v>0</v>
      </c>
      <c r="R125" s="198">
        <f>Q125*H125</f>
        <v>0</v>
      </c>
      <c r="S125" s="198">
        <v>0</v>
      </c>
      <c r="T125" s="199">
        <f>S125*H125</f>
        <v>0</v>
      </c>
      <c r="AR125" s="21" t="s">
        <v>145</v>
      </c>
      <c r="AT125" s="21" t="s">
        <v>141</v>
      </c>
      <c r="AU125" s="21" t="s">
        <v>85</v>
      </c>
      <c r="AY125" s="21" t="s">
        <v>138</v>
      </c>
      <c r="BE125" s="200">
        <f>IF(N125="základní",J125,0)</f>
        <v>0</v>
      </c>
      <c r="BF125" s="200">
        <f>IF(N125="snížená",J125,0)</f>
        <v>0</v>
      </c>
      <c r="BG125" s="200">
        <f>IF(N125="zákl. přenesená",J125,0)</f>
        <v>0</v>
      </c>
      <c r="BH125" s="200">
        <f>IF(N125="sníž. přenesená",J125,0)</f>
        <v>0</v>
      </c>
      <c r="BI125" s="200">
        <f>IF(N125="nulová",J125,0)</f>
        <v>0</v>
      </c>
      <c r="BJ125" s="21" t="s">
        <v>83</v>
      </c>
      <c r="BK125" s="200">
        <f>ROUND(I125*H125,2)</f>
        <v>0</v>
      </c>
      <c r="BL125" s="21" t="s">
        <v>145</v>
      </c>
      <c r="BM125" s="21" t="s">
        <v>223</v>
      </c>
    </row>
    <row r="126" spans="2:65" s="1" customFormat="1" ht="13.5">
      <c r="B126" s="38"/>
      <c r="C126" s="60"/>
      <c r="D126" s="201" t="s">
        <v>147</v>
      </c>
      <c r="E126" s="60"/>
      <c r="F126" s="202" t="s">
        <v>224</v>
      </c>
      <c r="G126" s="60"/>
      <c r="H126" s="60"/>
      <c r="I126" s="160"/>
      <c r="J126" s="60"/>
      <c r="K126" s="60"/>
      <c r="L126" s="58"/>
      <c r="M126" s="203"/>
      <c r="N126" s="39"/>
      <c r="O126" s="39"/>
      <c r="P126" s="39"/>
      <c r="Q126" s="39"/>
      <c r="R126" s="39"/>
      <c r="S126" s="39"/>
      <c r="T126" s="75"/>
      <c r="AT126" s="21" t="s">
        <v>147</v>
      </c>
      <c r="AU126" s="21" t="s">
        <v>85</v>
      </c>
    </row>
    <row r="127" spans="2:65" s="1" customFormat="1" ht="162">
      <c r="B127" s="38"/>
      <c r="C127" s="60"/>
      <c r="D127" s="201" t="s">
        <v>151</v>
      </c>
      <c r="E127" s="60"/>
      <c r="F127" s="204" t="s">
        <v>225</v>
      </c>
      <c r="G127" s="60"/>
      <c r="H127" s="60"/>
      <c r="I127" s="160"/>
      <c r="J127" s="60"/>
      <c r="K127" s="60"/>
      <c r="L127" s="58"/>
      <c r="M127" s="216"/>
      <c r="N127" s="217"/>
      <c r="O127" s="217"/>
      <c r="P127" s="217"/>
      <c r="Q127" s="217"/>
      <c r="R127" s="217"/>
      <c r="S127" s="217"/>
      <c r="T127" s="218"/>
      <c r="AT127" s="21" t="s">
        <v>151</v>
      </c>
      <c r="AU127" s="21" t="s">
        <v>85</v>
      </c>
    </row>
    <row r="128" spans="2:65" s="1" customFormat="1" ht="6.95" customHeight="1">
      <c r="B128" s="53"/>
      <c r="C128" s="54"/>
      <c r="D128" s="54"/>
      <c r="E128" s="54"/>
      <c r="F128" s="54"/>
      <c r="G128" s="54"/>
      <c r="H128" s="54"/>
      <c r="I128" s="136"/>
      <c r="J128" s="54"/>
      <c r="K128" s="54"/>
      <c r="L128" s="58"/>
    </row>
  </sheetData>
  <sheetProtection algorithmName="SHA-512" hashValue="2KmDyPQ2WcLC5grwg679wLh6fPwleVHRaLhmsnkOVQG89u4hHfjM67OGJgTk0bJYZMQBYIr9Hj1GN0r84OEUMg==" saltValue="4XqpHgILPUEMFyMN60XvMwln5w6PuR65gOaxBnV/3ueY/CWPq162AnIO8eBELHu+YeSvfi4YP894e9hm3nourg==" spinCount="100000" sheet="1" objects="1" scenarios="1" formatColumns="0" formatRows="0" autoFilter="0"/>
  <autoFilter ref="C82:K127"/>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15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101</v>
      </c>
      <c r="G1" s="286" t="s">
        <v>102</v>
      </c>
      <c r="H1" s="286"/>
      <c r="I1" s="112"/>
      <c r="J1" s="111" t="s">
        <v>103</v>
      </c>
      <c r="K1" s="110" t="s">
        <v>104</v>
      </c>
      <c r="L1" s="111" t="s">
        <v>105</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248"/>
      <c r="M2" s="248"/>
      <c r="N2" s="248"/>
      <c r="O2" s="248"/>
      <c r="P2" s="248"/>
      <c r="Q2" s="248"/>
      <c r="R2" s="248"/>
      <c r="S2" s="248"/>
      <c r="T2" s="248"/>
      <c r="U2" s="248"/>
      <c r="V2" s="248"/>
      <c r="AT2" s="21" t="s">
        <v>89</v>
      </c>
    </row>
    <row r="3" spans="1:70" ht="6.95" customHeight="1">
      <c r="B3" s="22"/>
      <c r="C3" s="23"/>
      <c r="D3" s="23"/>
      <c r="E3" s="23"/>
      <c r="F3" s="23"/>
      <c r="G3" s="23"/>
      <c r="H3" s="23"/>
      <c r="I3" s="113"/>
      <c r="J3" s="23"/>
      <c r="K3" s="24"/>
      <c r="AT3" s="21" t="s">
        <v>85</v>
      </c>
    </row>
    <row r="4" spans="1:70" ht="36.950000000000003" customHeight="1">
      <c r="B4" s="25"/>
      <c r="C4" s="26"/>
      <c r="D4" s="27" t="s">
        <v>106</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16.5" customHeight="1">
      <c r="B7" s="25"/>
      <c r="C7" s="26"/>
      <c r="D7" s="26"/>
      <c r="E7" s="278" t="str">
        <f>'Rekapitulace stavby'!K6</f>
        <v>VD Orlík - oprava povrchových ochran a konstrukce segmentového uzávěru</v>
      </c>
      <c r="F7" s="279"/>
      <c r="G7" s="279"/>
      <c r="H7" s="279"/>
      <c r="I7" s="114"/>
      <c r="J7" s="26"/>
      <c r="K7" s="28"/>
    </row>
    <row r="8" spans="1:70" s="1" customFormat="1">
      <c r="B8" s="38"/>
      <c r="C8" s="39"/>
      <c r="D8" s="34" t="s">
        <v>107</v>
      </c>
      <c r="E8" s="39"/>
      <c r="F8" s="39"/>
      <c r="G8" s="39"/>
      <c r="H8" s="39"/>
      <c r="I8" s="115"/>
      <c r="J8" s="39"/>
      <c r="K8" s="42"/>
    </row>
    <row r="9" spans="1:70" s="1" customFormat="1" ht="36.950000000000003" customHeight="1">
      <c r="B9" s="38"/>
      <c r="C9" s="39"/>
      <c r="D9" s="39"/>
      <c r="E9" s="280" t="s">
        <v>226</v>
      </c>
      <c r="F9" s="281"/>
      <c r="G9" s="281"/>
      <c r="H9" s="281"/>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90</v>
      </c>
      <c r="G11" s="39"/>
      <c r="H11" s="39"/>
      <c r="I11" s="116" t="s">
        <v>22</v>
      </c>
      <c r="J11" s="32" t="s">
        <v>23</v>
      </c>
      <c r="K11" s="42"/>
    </row>
    <row r="12" spans="1:70" s="1" customFormat="1" ht="14.45" customHeight="1">
      <c r="B12" s="38"/>
      <c r="C12" s="39"/>
      <c r="D12" s="34" t="s">
        <v>24</v>
      </c>
      <c r="E12" s="39"/>
      <c r="F12" s="32" t="s">
        <v>25</v>
      </c>
      <c r="G12" s="39"/>
      <c r="H12" s="39"/>
      <c r="I12" s="116" t="s">
        <v>26</v>
      </c>
      <c r="J12" s="117" t="str">
        <f>'Rekapitulace stavby'!AN8</f>
        <v>23.8.2019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28</v>
      </c>
      <c r="E14" s="39"/>
      <c r="F14" s="39"/>
      <c r="G14" s="39"/>
      <c r="H14" s="39"/>
      <c r="I14" s="116" t="s">
        <v>29</v>
      </c>
      <c r="J14" s="32" t="s">
        <v>30</v>
      </c>
      <c r="K14" s="42"/>
    </row>
    <row r="15" spans="1:70" s="1" customFormat="1" ht="18" customHeight="1">
      <c r="B15" s="38"/>
      <c r="C15" s="39"/>
      <c r="D15" s="39"/>
      <c r="E15" s="32" t="s">
        <v>31</v>
      </c>
      <c r="F15" s="39"/>
      <c r="G15" s="39"/>
      <c r="H15" s="39"/>
      <c r="I15" s="116" t="s">
        <v>32</v>
      </c>
      <c r="J15" s="32" t="s">
        <v>33</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34</v>
      </c>
      <c r="E17" s="39"/>
      <c r="F17" s="39"/>
      <c r="G17" s="39"/>
      <c r="H17" s="39"/>
      <c r="I17" s="116" t="s">
        <v>29</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32</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36</v>
      </c>
      <c r="E20" s="39"/>
      <c r="F20" s="39"/>
      <c r="G20" s="39"/>
      <c r="H20" s="39"/>
      <c r="I20" s="116" t="s">
        <v>29</v>
      </c>
      <c r="J20" s="32" t="s">
        <v>37</v>
      </c>
      <c r="K20" s="42"/>
    </row>
    <row r="21" spans="2:11" s="1" customFormat="1" ht="18" customHeight="1">
      <c r="B21" s="38"/>
      <c r="C21" s="39"/>
      <c r="D21" s="39"/>
      <c r="E21" s="32" t="s">
        <v>38</v>
      </c>
      <c r="F21" s="39"/>
      <c r="G21" s="39"/>
      <c r="H21" s="39"/>
      <c r="I21" s="116" t="s">
        <v>32</v>
      </c>
      <c r="J21" s="32" t="s">
        <v>23</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40</v>
      </c>
      <c r="E23" s="39"/>
      <c r="F23" s="39"/>
      <c r="G23" s="39"/>
      <c r="H23" s="39"/>
      <c r="I23" s="115"/>
      <c r="J23" s="39"/>
      <c r="K23" s="42"/>
    </row>
    <row r="24" spans="2:11" s="6" customFormat="1" ht="57" customHeight="1">
      <c r="B24" s="118"/>
      <c r="C24" s="119"/>
      <c r="D24" s="119"/>
      <c r="E24" s="267" t="s">
        <v>41</v>
      </c>
      <c r="F24" s="267"/>
      <c r="G24" s="267"/>
      <c r="H24" s="267"/>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42</v>
      </c>
      <c r="E27" s="39"/>
      <c r="F27" s="39"/>
      <c r="G27" s="39"/>
      <c r="H27" s="39"/>
      <c r="I27" s="115"/>
      <c r="J27" s="125">
        <f>ROUND(J83,2)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44</v>
      </c>
      <c r="G29" s="39"/>
      <c r="H29" s="39"/>
      <c r="I29" s="126" t="s">
        <v>43</v>
      </c>
      <c r="J29" s="43" t="s">
        <v>45</v>
      </c>
      <c r="K29" s="42"/>
    </row>
    <row r="30" spans="2:11" s="1" customFormat="1" ht="14.45" customHeight="1">
      <c r="B30" s="38"/>
      <c r="C30" s="39"/>
      <c r="D30" s="46" t="s">
        <v>46</v>
      </c>
      <c r="E30" s="46" t="s">
        <v>47</v>
      </c>
      <c r="F30" s="127">
        <f>ROUND(SUM(BE83:BE152), 2)</f>
        <v>0</v>
      </c>
      <c r="G30" s="39"/>
      <c r="H30" s="39"/>
      <c r="I30" s="128">
        <v>0.21</v>
      </c>
      <c r="J30" s="127">
        <f>ROUND(ROUND((SUM(BE83:BE152)), 2)*I30, 2)</f>
        <v>0</v>
      </c>
      <c r="K30" s="42"/>
    </row>
    <row r="31" spans="2:11" s="1" customFormat="1" ht="14.45" customHeight="1">
      <c r="B31" s="38"/>
      <c r="C31" s="39"/>
      <c r="D31" s="39"/>
      <c r="E31" s="46" t="s">
        <v>48</v>
      </c>
      <c r="F31" s="127">
        <f>ROUND(SUM(BF83:BF152), 2)</f>
        <v>0</v>
      </c>
      <c r="G31" s="39"/>
      <c r="H31" s="39"/>
      <c r="I31" s="128">
        <v>0.15</v>
      </c>
      <c r="J31" s="127">
        <f>ROUND(ROUND((SUM(BF83:BF152)), 2)*I31, 2)</f>
        <v>0</v>
      </c>
      <c r="K31" s="42"/>
    </row>
    <row r="32" spans="2:11" s="1" customFormat="1" ht="14.45" hidden="1" customHeight="1">
      <c r="B32" s="38"/>
      <c r="C32" s="39"/>
      <c r="D32" s="39"/>
      <c r="E32" s="46" t="s">
        <v>49</v>
      </c>
      <c r="F32" s="127">
        <f>ROUND(SUM(BG83:BG152), 2)</f>
        <v>0</v>
      </c>
      <c r="G32" s="39"/>
      <c r="H32" s="39"/>
      <c r="I32" s="128">
        <v>0.21</v>
      </c>
      <c r="J32" s="127">
        <v>0</v>
      </c>
      <c r="K32" s="42"/>
    </row>
    <row r="33" spans="2:11" s="1" customFormat="1" ht="14.45" hidden="1" customHeight="1">
      <c r="B33" s="38"/>
      <c r="C33" s="39"/>
      <c r="D33" s="39"/>
      <c r="E33" s="46" t="s">
        <v>50</v>
      </c>
      <c r="F33" s="127">
        <f>ROUND(SUM(BH83:BH152), 2)</f>
        <v>0</v>
      </c>
      <c r="G33" s="39"/>
      <c r="H33" s="39"/>
      <c r="I33" s="128">
        <v>0.15</v>
      </c>
      <c r="J33" s="127">
        <v>0</v>
      </c>
      <c r="K33" s="42"/>
    </row>
    <row r="34" spans="2:11" s="1" customFormat="1" ht="14.45" hidden="1" customHeight="1">
      <c r="B34" s="38"/>
      <c r="C34" s="39"/>
      <c r="D34" s="39"/>
      <c r="E34" s="46" t="s">
        <v>51</v>
      </c>
      <c r="F34" s="127">
        <f>ROUND(SUM(BI83:BI152),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52</v>
      </c>
      <c r="E36" s="76"/>
      <c r="F36" s="76"/>
      <c r="G36" s="131" t="s">
        <v>53</v>
      </c>
      <c r="H36" s="132" t="s">
        <v>54</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109</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16.5" customHeight="1">
      <c r="B45" s="38"/>
      <c r="C45" s="39"/>
      <c r="D45" s="39"/>
      <c r="E45" s="278" t="str">
        <f>E7</f>
        <v>VD Orlík - oprava povrchových ochran a konstrukce segmentového uzávěru</v>
      </c>
      <c r="F45" s="279"/>
      <c r="G45" s="279"/>
      <c r="H45" s="279"/>
      <c r="I45" s="115"/>
      <c r="J45" s="39"/>
      <c r="K45" s="42"/>
    </row>
    <row r="46" spans="2:11" s="1" customFormat="1" ht="14.45" customHeight="1">
      <c r="B46" s="38"/>
      <c r="C46" s="34" t="s">
        <v>107</v>
      </c>
      <c r="D46" s="39"/>
      <c r="E46" s="39"/>
      <c r="F46" s="39"/>
      <c r="G46" s="39"/>
      <c r="H46" s="39"/>
      <c r="I46" s="115"/>
      <c r="J46" s="39"/>
      <c r="K46" s="42"/>
    </row>
    <row r="47" spans="2:11" s="1" customFormat="1" ht="17.25" customHeight="1">
      <c r="B47" s="38"/>
      <c r="C47" s="39"/>
      <c r="D47" s="39"/>
      <c r="E47" s="280" t="str">
        <f>E9</f>
        <v>01 - Oprava povrchových ochran</v>
      </c>
      <c r="F47" s="281"/>
      <c r="G47" s="281"/>
      <c r="H47" s="281"/>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24</v>
      </c>
      <c r="D49" s="39"/>
      <c r="E49" s="39"/>
      <c r="F49" s="32" t="str">
        <f>F12</f>
        <v>VD Orlík</v>
      </c>
      <c r="G49" s="39"/>
      <c r="H49" s="39"/>
      <c r="I49" s="116" t="s">
        <v>26</v>
      </c>
      <c r="J49" s="117" t="str">
        <f>IF(J12="","",J12)</f>
        <v>23.8.2019</v>
      </c>
      <c r="K49" s="42"/>
    </row>
    <row r="50" spans="2:47" s="1" customFormat="1" ht="6.95" customHeight="1">
      <c r="B50" s="38"/>
      <c r="C50" s="39"/>
      <c r="D50" s="39"/>
      <c r="E50" s="39"/>
      <c r="F50" s="39"/>
      <c r="G50" s="39"/>
      <c r="H50" s="39"/>
      <c r="I50" s="115"/>
      <c r="J50" s="39"/>
      <c r="K50" s="42"/>
    </row>
    <row r="51" spans="2:47" s="1" customFormat="1">
      <c r="B51" s="38"/>
      <c r="C51" s="34" t="s">
        <v>28</v>
      </c>
      <c r="D51" s="39"/>
      <c r="E51" s="39"/>
      <c r="F51" s="32" t="str">
        <f>E15</f>
        <v>Povodí Vltavy státní podnik</v>
      </c>
      <c r="G51" s="39"/>
      <c r="H51" s="39"/>
      <c r="I51" s="116" t="s">
        <v>36</v>
      </c>
      <c r="J51" s="267" t="str">
        <f>E21</f>
        <v>Ing. Milada Klimešová</v>
      </c>
      <c r="K51" s="42"/>
    </row>
    <row r="52" spans="2:47" s="1" customFormat="1" ht="14.45" customHeight="1">
      <c r="B52" s="38"/>
      <c r="C52" s="34" t="s">
        <v>34</v>
      </c>
      <c r="D52" s="39"/>
      <c r="E52" s="39"/>
      <c r="F52" s="32" t="str">
        <f>IF(E18="","",E18)</f>
        <v/>
      </c>
      <c r="G52" s="39"/>
      <c r="H52" s="39"/>
      <c r="I52" s="115"/>
      <c r="J52" s="282"/>
      <c r="K52" s="42"/>
    </row>
    <row r="53" spans="2:47" s="1" customFormat="1" ht="10.35" customHeight="1">
      <c r="B53" s="38"/>
      <c r="C53" s="39"/>
      <c r="D53" s="39"/>
      <c r="E53" s="39"/>
      <c r="F53" s="39"/>
      <c r="G53" s="39"/>
      <c r="H53" s="39"/>
      <c r="I53" s="115"/>
      <c r="J53" s="39"/>
      <c r="K53" s="42"/>
    </row>
    <row r="54" spans="2:47" s="1" customFormat="1" ht="29.25" customHeight="1">
      <c r="B54" s="38"/>
      <c r="C54" s="141" t="s">
        <v>110</v>
      </c>
      <c r="D54" s="129"/>
      <c r="E54" s="129"/>
      <c r="F54" s="129"/>
      <c r="G54" s="129"/>
      <c r="H54" s="129"/>
      <c r="I54" s="142"/>
      <c r="J54" s="143" t="s">
        <v>111</v>
      </c>
      <c r="K54" s="144"/>
    </row>
    <row r="55" spans="2:47" s="1" customFormat="1" ht="10.35" customHeight="1">
      <c r="B55" s="38"/>
      <c r="C55" s="39"/>
      <c r="D55" s="39"/>
      <c r="E55" s="39"/>
      <c r="F55" s="39"/>
      <c r="G55" s="39"/>
      <c r="H55" s="39"/>
      <c r="I55" s="115"/>
      <c r="J55" s="39"/>
      <c r="K55" s="42"/>
    </row>
    <row r="56" spans="2:47" s="1" customFormat="1" ht="29.25" customHeight="1">
      <c r="B56" s="38"/>
      <c r="C56" s="145" t="s">
        <v>112</v>
      </c>
      <c r="D56" s="39"/>
      <c r="E56" s="39"/>
      <c r="F56" s="39"/>
      <c r="G56" s="39"/>
      <c r="H56" s="39"/>
      <c r="I56" s="115"/>
      <c r="J56" s="125">
        <f>J83</f>
        <v>0</v>
      </c>
      <c r="K56" s="42"/>
      <c r="AU56" s="21" t="s">
        <v>113</v>
      </c>
    </row>
    <row r="57" spans="2:47" s="7" customFormat="1" ht="24.95" customHeight="1">
      <c r="B57" s="146"/>
      <c r="C57" s="147"/>
      <c r="D57" s="148" t="s">
        <v>227</v>
      </c>
      <c r="E57" s="149"/>
      <c r="F57" s="149"/>
      <c r="G57" s="149"/>
      <c r="H57" s="149"/>
      <c r="I57" s="150"/>
      <c r="J57" s="151">
        <f>J84</f>
        <v>0</v>
      </c>
      <c r="K57" s="152"/>
    </row>
    <row r="58" spans="2:47" s="8" customFormat="1" ht="19.899999999999999" customHeight="1">
      <c r="B58" s="153"/>
      <c r="C58" s="154"/>
      <c r="D58" s="155" t="s">
        <v>228</v>
      </c>
      <c r="E58" s="156"/>
      <c r="F58" s="156"/>
      <c r="G58" s="156"/>
      <c r="H58" s="156"/>
      <c r="I58" s="157"/>
      <c r="J58" s="158">
        <f>J88</f>
        <v>0</v>
      </c>
      <c r="K58" s="159"/>
    </row>
    <row r="59" spans="2:47" s="8" customFormat="1" ht="19.899999999999999" customHeight="1">
      <c r="B59" s="153"/>
      <c r="C59" s="154"/>
      <c r="D59" s="155" t="s">
        <v>229</v>
      </c>
      <c r="E59" s="156"/>
      <c r="F59" s="156"/>
      <c r="G59" s="156"/>
      <c r="H59" s="156"/>
      <c r="I59" s="157"/>
      <c r="J59" s="158">
        <f>J107</f>
        <v>0</v>
      </c>
      <c r="K59" s="159"/>
    </row>
    <row r="60" spans="2:47" s="8" customFormat="1" ht="19.899999999999999" customHeight="1">
      <c r="B60" s="153"/>
      <c r="C60" s="154"/>
      <c r="D60" s="155" t="s">
        <v>230</v>
      </c>
      <c r="E60" s="156"/>
      <c r="F60" s="156"/>
      <c r="G60" s="156"/>
      <c r="H60" s="156"/>
      <c r="I60" s="157"/>
      <c r="J60" s="158">
        <f>J116</f>
        <v>0</v>
      </c>
      <c r="K60" s="159"/>
    </row>
    <row r="61" spans="2:47" s="7" customFormat="1" ht="24.95" customHeight="1">
      <c r="B61" s="146"/>
      <c r="C61" s="147"/>
      <c r="D61" s="148" t="s">
        <v>231</v>
      </c>
      <c r="E61" s="149"/>
      <c r="F61" s="149"/>
      <c r="G61" s="149"/>
      <c r="H61" s="149"/>
      <c r="I61" s="150"/>
      <c r="J61" s="151">
        <f>J119</f>
        <v>0</v>
      </c>
      <c r="K61" s="152"/>
    </row>
    <row r="62" spans="2:47" s="8" customFormat="1" ht="19.899999999999999" customHeight="1">
      <c r="B62" s="153"/>
      <c r="C62" s="154"/>
      <c r="D62" s="155" t="s">
        <v>232</v>
      </c>
      <c r="E62" s="156"/>
      <c r="F62" s="156"/>
      <c r="G62" s="156"/>
      <c r="H62" s="156"/>
      <c r="I62" s="157"/>
      <c r="J62" s="158">
        <f>J120</f>
        <v>0</v>
      </c>
      <c r="K62" s="159"/>
    </row>
    <row r="63" spans="2:47" s="8" customFormat="1" ht="19.899999999999999" customHeight="1">
      <c r="B63" s="153"/>
      <c r="C63" s="154"/>
      <c r="D63" s="155" t="s">
        <v>233</v>
      </c>
      <c r="E63" s="156"/>
      <c r="F63" s="156"/>
      <c r="G63" s="156"/>
      <c r="H63" s="156"/>
      <c r="I63" s="157"/>
      <c r="J63" s="158">
        <f>J125</f>
        <v>0</v>
      </c>
      <c r="K63" s="159"/>
    </row>
    <row r="64" spans="2:47" s="1" customFormat="1" ht="21.75" customHeight="1">
      <c r="B64" s="38"/>
      <c r="C64" s="39"/>
      <c r="D64" s="39"/>
      <c r="E64" s="39"/>
      <c r="F64" s="39"/>
      <c r="G64" s="39"/>
      <c r="H64" s="39"/>
      <c r="I64" s="115"/>
      <c r="J64" s="39"/>
      <c r="K64" s="42"/>
    </row>
    <row r="65" spans="2:12" s="1" customFormat="1" ht="6.95" customHeight="1">
      <c r="B65" s="53"/>
      <c r="C65" s="54"/>
      <c r="D65" s="54"/>
      <c r="E65" s="54"/>
      <c r="F65" s="54"/>
      <c r="G65" s="54"/>
      <c r="H65" s="54"/>
      <c r="I65" s="136"/>
      <c r="J65" s="54"/>
      <c r="K65" s="55"/>
    </row>
    <row r="69" spans="2:12" s="1" customFormat="1" ht="6.95" customHeight="1">
      <c r="B69" s="56"/>
      <c r="C69" s="57"/>
      <c r="D69" s="57"/>
      <c r="E69" s="57"/>
      <c r="F69" s="57"/>
      <c r="G69" s="57"/>
      <c r="H69" s="57"/>
      <c r="I69" s="139"/>
      <c r="J69" s="57"/>
      <c r="K69" s="57"/>
      <c r="L69" s="58"/>
    </row>
    <row r="70" spans="2:12" s="1" customFormat="1" ht="36.950000000000003" customHeight="1">
      <c r="B70" s="38"/>
      <c r="C70" s="59" t="s">
        <v>121</v>
      </c>
      <c r="D70" s="60"/>
      <c r="E70" s="60"/>
      <c r="F70" s="60"/>
      <c r="G70" s="60"/>
      <c r="H70" s="60"/>
      <c r="I70" s="160"/>
      <c r="J70" s="60"/>
      <c r="K70" s="60"/>
      <c r="L70" s="58"/>
    </row>
    <row r="71" spans="2:12" s="1" customFormat="1" ht="6.95" customHeight="1">
      <c r="B71" s="38"/>
      <c r="C71" s="60"/>
      <c r="D71" s="60"/>
      <c r="E71" s="60"/>
      <c r="F71" s="60"/>
      <c r="G71" s="60"/>
      <c r="H71" s="60"/>
      <c r="I71" s="160"/>
      <c r="J71" s="60"/>
      <c r="K71" s="60"/>
      <c r="L71" s="58"/>
    </row>
    <row r="72" spans="2:12" s="1" customFormat="1" ht="14.45" customHeight="1">
      <c r="B72" s="38"/>
      <c r="C72" s="62" t="s">
        <v>18</v>
      </c>
      <c r="D72" s="60"/>
      <c r="E72" s="60"/>
      <c r="F72" s="60"/>
      <c r="G72" s="60"/>
      <c r="H72" s="60"/>
      <c r="I72" s="160"/>
      <c r="J72" s="60"/>
      <c r="K72" s="60"/>
      <c r="L72" s="58"/>
    </row>
    <row r="73" spans="2:12" s="1" customFormat="1" ht="16.5" customHeight="1">
      <c r="B73" s="38"/>
      <c r="C73" s="60"/>
      <c r="D73" s="60"/>
      <c r="E73" s="283" t="str">
        <f>E7</f>
        <v>VD Orlík - oprava povrchových ochran a konstrukce segmentového uzávěru</v>
      </c>
      <c r="F73" s="284"/>
      <c r="G73" s="284"/>
      <c r="H73" s="284"/>
      <c r="I73" s="160"/>
      <c r="J73" s="60"/>
      <c r="K73" s="60"/>
      <c r="L73" s="58"/>
    </row>
    <row r="74" spans="2:12" s="1" customFormat="1" ht="14.45" customHeight="1">
      <c r="B74" s="38"/>
      <c r="C74" s="62" t="s">
        <v>107</v>
      </c>
      <c r="D74" s="60"/>
      <c r="E74" s="60"/>
      <c r="F74" s="60"/>
      <c r="G74" s="60"/>
      <c r="H74" s="60"/>
      <c r="I74" s="160"/>
      <c r="J74" s="60"/>
      <c r="K74" s="60"/>
      <c r="L74" s="58"/>
    </row>
    <row r="75" spans="2:12" s="1" customFormat="1" ht="17.25" customHeight="1">
      <c r="B75" s="38"/>
      <c r="C75" s="60"/>
      <c r="D75" s="60"/>
      <c r="E75" s="274" t="str">
        <f>E9</f>
        <v>01 - Oprava povrchových ochran</v>
      </c>
      <c r="F75" s="285"/>
      <c r="G75" s="285"/>
      <c r="H75" s="285"/>
      <c r="I75" s="160"/>
      <c r="J75" s="60"/>
      <c r="K75" s="60"/>
      <c r="L75" s="58"/>
    </row>
    <row r="76" spans="2:12" s="1" customFormat="1" ht="6.95" customHeight="1">
      <c r="B76" s="38"/>
      <c r="C76" s="60"/>
      <c r="D76" s="60"/>
      <c r="E76" s="60"/>
      <c r="F76" s="60"/>
      <c r="G76" s="60"/>
      <c r="H76" s="60"/>
      <c r="I76" s="160"/>
      <c r="J76" s="60"/>
      <c r="K76" s="60"/>
      <c r="L76" s="58"/>
    </row>
    <row r="77" spans="2:12" s="1" customFormat="1" ht="18" customHeight="1">
      <c r="B77" s="38"/>
      <c r="C77" s="62" t="s">
        <v>24</v>
      </c>
      <c r="D77" s="60"/>
      <c r="E77" s="60"/>
      <c r="F77" s="161" t="str">
        <f>F12</f>
        <v>VD Orlík</v>
      </c>
      <c r="G77" s="60"/>
      <c r="H77" s="60"/>
      <c r="I77" s="162" t="s">
        <v>26</v>
      </c>
      <c r="J77" s="70" t="str">
        <f>IF(J12="","",J12)</f>
        <v>23.8.2019</v>
      </c>
      <c r="K77" s="60"/>
      <c r="L77" s="58"/>
    </row>
    <row r="78" spans="2:12" s="1" customFormat="1" ht="6.95" customHeight="1">
      <c r="B78" s="38"/>
      <c r="C78" s="60"/>
      <c r="D78" s="60"/>
      <c r="E78" s="60"/>
      <c r="F78" s="60"/>
      <c r="G78" s="60"/>
      <c r="H78" s="60"/>
      <c r="I78" s="160"/>
      <c r="J78" s="60"/>
      <c r="K78" s="60"/>
      <c r="L78" s="58"/>
    </row>
    <row r="79" spans="2:12" s="1" customFormat="1">
      <c r="B79" s="38"/>
      <c r="C79" s="62" t="s">
        <v>28</v>
      </c>
      <c r="D79" s="60"/>
      <c r="E79" s="60"/>
      <c r="F79" s="161" t="str">
        <f>E15</f>
        <v>Povodí Vltavy státní podnik</v>
      </c>
      <c r="G79" s="60"/>
      <c r="H79" s="60"/>
      <c r="I79" s="162" t="s">
        <v>36</v>
      </c>
      <c r="J79" s="161" t="str">
        <f>E21</f>
        <v>Ing. Milada Klimešová</v>
      </c>
      <c r="K79" s="60"/>
      <c r="L79" s="58"/>
    </row>
    <row r="80" spans="2:12" s="1" customFormat="1" ht="14.45" customHeight="1">
      <c r="B80" s="38"/>
      <c r="C80" s="62" t="s">
        <v>34</v>
      </c>
      <c r="D80" s="60"/>
      <c r="E80" s="60"/>
      <c r="F80" s="161" t="str">
        <f>IF(E18="","",E18)</f>
        <v/>
      </c>
      <c r="G80" s="60"/>
      <c r="H80" s="60"/>
      <c r="I80" s="160"/>
      <c r="J80" s="60"/>
      <c r="K80" s="60"/>
      <c r="L80" s="58"/>
    </row>
    <row r="81" spans="2:65" s="1" customFormat="1" ht="10.35" customHeight="1">
      <c r="B81" s="38"/>
      <c r="C81" s="60"/>
      <c r="D81" s="60"/>
      <c r="E81" s="60"/>
      <c r="F81" s="60"/>
      <c r="G81" s="60"/>
      <c r="H81" s="60"/>
      <c r="I81" s="160"/>
      <c r="J81" s="60"/>
      <c r="K81" s="60"/>
      <c r="L81" s="58"/>
    </row>
    <row r="82" spans="2:65" s="9" customFormat="1" ht="29.25" customHeight="1">
      <c r="B82" s="163"/>
      <c r="C82" s="164" t="s">
        <v>122</v>
      </c>
      <c r="D82" s="165" t="s">
        <v>61</v>
      </c>
      <c r="E82" s="165" t="s">
        <v>57</v>
      </c>
      <c r="F82" s="165" t="s">
        <v>123</v>
      </c>
      <c r="G82" s="165" t="s">
        <v>124</v>
      </c>
      <c r="H82" s="165" t="s">
        <v>125</v>
      </c>
      <c r="I82" s="166" t="s">
        <v>126</v>
      </c>
      <c r="J82" s="165" t="s">
        <v>111</v>
      </c>
      <c r="K82" s="167" t="s">
        <v>127</v>
      </c>
      <c r="L82" s="168"/>
      <c r="M82" s="78" t="s">
        <v>128</v>
      </c>
      <c r="N82" s="79" t="s">
        <v>46</v>
      </c>
      <c r="O82" s="79" t="s">
        <v>129</v>
      </c>
      <c r="P82" s="79" t="s">
        <v>130</v>
      </c>
      <c r="Q82" s="79" t="s">
        <v>131</v>
      </c>
      <c r="R82" s="79" t="s">
        <v>132</v>
      </c>
      <c r="S82" s="79" t="s">
        <v>133</v>
      </c>
      <c r="T82" s="80" t="s">
        <v>134</v>
      </c>
    </row>
    <row r="83" spans="2:65" s="1" customFormat="1" ht="29.25" customHeight="1">
      <c r="B83" s="38"/>
      <c r="C83" s="84" t="s">
        <v>112</v>
      </c>
      <c r="D83" s="60"/>
      <c r="E83" s="60"/>
      <c r="F83" s="60"/>
      <c r="G83" s="60"/>
      <c r="H83" s="60"/>
      <c r="I83" s="160"/>
      <c r="J83" s="169">
        <f>BK83</f>
        <v>0</v>
      </c>
      <c r="K83" s="60"/>
      <c r="L83" s="58"/>
      <c r="M83" s="81"/>
      <c r="N83" s="82"/>
      <c r="O83" s="82"/>
      <c r="P83" s="170">
        <f>P84+P119</f>
        <v>0</v>
      </c>
      <c r="Q83" s="82"/>
      <c r="R83" s="170">
        <f>R84+R119</f>
        <v>19.754249999999999</v>
      </c>
      <c r="S83" s="82"/>
      <c r="T83" s="171">
        <f>T84+T119</f>
        <v>0.16</v>
      </c>
      <c r="AT83" s="21" t="s">
        <v>75</v>
      </c>
      <c r="AU83" s="21" t="s">
        <v>113</v>
      </c>
      <c r="BK83" s="172">
        <f>BK84+BK119</f>
        <v>0</v>
      </c>
    </row>
    <row r="84" spans="2:65" s="10" customFormat="1" ht="37.35" customHeight="1">
      <c r="B84" s="173"/>
      <c r="C84" s="174"/>
      <c r="D84" s="175" t="s">
        <v>75</v>
      </c>
      <c r="E84" s="176" t="s">
        <v>234</v>
      </c>
      <c r="F84" s="176" t="s">
        <v>235</v>
      </c>
      <c r="G84" s="174"/>
      <c r="H84" s="174"/>
      <c r="I84" s="177"/>
      <c r="J84" s="178">
        <f>BK84</f>
        <v>0</v>
      </c>
      <c r="K84" s="174"/>
      <c r="L84" s="179"/>
      <c r="M84" s="180"/>
      <c r="N84" s="181"/>
      <c r="O84" s="181"/>
      <c r="P84" s="182">
        <f>P85+SUM(P86:P88)+P107+P116</f>
        <v>0</v>
      </c>
      <c r="Q84" s="181"/>
      <c r="R84" s="182">
        <f>R85+SUM(R86:R88)+R107+R116</f>
        <v>0</v>
      </c>
      <c r="S84" s="181"/>
      <c r="T84" s="183">
        <f>T85+SUM(T86:T88)+T107+T116</f>
        <v>0.16</v>
      </c>
      <c r="AR84" s="184" t="s">
        <v>83</v>
      </c>
      <c r="AT84" s="185" t="s">
        <v>75</v>
      </c>
      <c r="AU84" s="185" t="s">
        <v>76</v>
      </c>
      <c r="AY84" s="184" t="s">
        <v>138</v>
      </c>
      <c r="BK84" s="186">
        <f>BK85+SUM(BK86:BK88)+BK107+BK116</f>
        <v>0</v>
      </c>
    </row>
    <row r="85" spans="2:65" s="1" customFormat="1" ht="16.5" customHeight="1">
      <c r="B85" s="38"/>
      <c r="C85" s="189" t="s">
        <v>83</v>
      </c>
      <c r="D85" s="189" t="s">
        <v>141</v>
      </c>
      <c r="E85" s="190" t="s">
        <v>236</v>
      </c>
      <c r="F85" s="191" t="s">
        <v>237</v>
      </c>
      <c r="G85" s="192" t="s">
        <v>144</v>
      </c>
      <c r="H85" s="193">
        <v>1</v>
      </c>
      <c r="I85" s="194"/>
      <c r="J85" s="195">
        <f>ROUND(I85*H85,2)</f>
        <v>0</v>
      </c>
      <c r="K85" s="191" t="s">
        <v>23</v>
      </c>
      <c r="L85" s="58"/>
      <c r="M85" s="196" t="s">
        <v>23</v>
      </c>
      <c r="N85" s="197" t="s">
        <v>47</v>
      </c>
      <c r="O85" s="39"/>
      <c r="P85" s="198">
        <f>O85*H85</f>
        <v>0</v>
      </c>
      <c r="Q85" s="198">
        <v>0</v>
      </c>
      <c r="R85" s="198">
        <f>Q85*H85</f>
        <v>0</v>
      </c>
      <c r="S85" s="198">
        <v>0</v>
      </c>
      <c r="T85" s="199">
        <f>S85*H85</f>
        <v>0</v>
      </c>
      <c r="AR85" s="21" t="s">
        <v>161</v>
      </c>
      <c r="AT85" s="21" t="s">
        <v>141</v>
      </c>
      <c r="AU85" s="21" t="s">
        <v>83</v>
      </c>
      <c r="AY85" s="21" t="s">
        <v>138</v>
      </c>
      <c r="BE85" s="200">
        <f>IF(N85="základní",J85,0)</f>
        <v>0</v>
      </c>
      <c r="BF85" s="200">
        <f>IF(N85="snížená",J85,0)</f>
        <v>0</v>
      </c>
      <c r="BG85" s="200">
        <f>IF(N85="zákl. přenesená",J85,0)</f>
        <v>0</v>
      </c>
      <c r="BH85" s="200">
        <f>IF(N85="sníž. přenesená",J85,0)</f>
        <v>0</v>
      </c>
      <c r="BI85" s="200">
        <f>IF(N85="nulová",J85,0)</f>
        <v>0</v>
      </c>
      <c r="BJ85" s="21" t="s">
        <v>83</v>
      </c>
      <c r="BK85" s="200">
        <f>ROUND(I85*H85,2)</f>
        <v>0</v>
      </c>
      <c r="BL85" s="21" t="s">
        <v>161</v>
      </c>
      <c r="BM85" s="21" t="s">
        <v>238</v>
      </c>
    </row>
    <row r="86" spans="2:65" s="1" customFormat="1" ht="13.5">
      <c r="B86" s="38"/>
      <c r="C86" s="60"/>
      <c r="D86" s="201" t="s">
        <v>147</v>
      </c>
      <c r="E86" s="60"/>
      <c r="F86" s="202" t="s">
        <v>237</v>
      </c>
      <c r="G86" s="60"/>
      <c r="H86" s="60"/>
      <c r="I86" s="160"/>
      <c r="J86" s="60"/>
      <c r="K86" s="60"/>
      <c r="L86" s="58"/>
      <c r="M86" s="203"/>
      <c r="N86" s="39"/>
      <c r="O86" s="39"/>
      <c r="P86" s="39"/>
      <c r="Q86" s="39"/>
      <c r="R86" s="39"/>
      <c r="S86" s="39"/>
      <c r="T86" s="75"/>
      <c r="AT86" s="21" t="s">
        <v>147</v>
      </c>
      <c r="AU86" s="21" t="s">
        <v>83</v>
      </c>
    </row>
    <row r="87" spans="2:65" s="1" customFormat="1" ht="67.5">
      <c r="B87" s="38"/>
      <c r="C87" s="60"/>
      <c r="D87" s="201" t="s">
        <v>151</v>
      </c>
      <c r="E87" s="60"/>
      <c r="F87" s="204" t="s">
        <v>239</v>
      </c>
      <c r="G87" s="60"/>
      <c r="H87" s="60"/>
      <c r="I87" s="160"/>
      <c r="J87" s="60"/>
      <c r="K87" s="60"/>
      <c r="L87" s="58"/>
      <c r="M87" s="203"/>
      <c r="N87" s="39"/>
      <c r="O87" s="39"/>
      <c r="P87" s="39"/>
      <c r="Q87" s="39"/>
      <c r="R87" s="39"/>
      <c r="S87" s="39"/>
      <c r="T87" s="75"/>
      <c r="AT87" s="21" t="s">
        <v>151</v>
      </c>
      <c r="AU87" s="21" t="s">
        <v>83</v>
      </c>
    </row>
    <row r="88" spans="2:65" s="10" customFormat="1" ht="29.85" customHeight="1">
      <c r="B88" s="173"/>
      <c r="C88" s="174"/>
      <c r="D88" s="175" t="s">
        <v>75</v>
      </c>
      <c r="E88" s="187" t="s">
        <v>187</v>
      </c>
      <c r="F88" s="187" t="s">
        <v>240</v>
      </c>
      <c r="G88" s="174"/>
      <c r="H88" s="174"/>
      <c r="I88" s="177"/>
      <c r="J88" s="188">
        <f>BK88</f>
        <v>0</v>
      </c>
      <c r="K88" s="174"/>
      <c r="L88" s="179"/>
      <c r="M88" s="180"/>
      <c r="N88" s="181"/>
      <c r="O88" s="181"/>
      <c r="P88" s="182">
        <f>SUM(P89:P106)</f>
        <v>0</v>
      </c>
      <c r="Q88" s="181"/>
      <c r="R88" s="182">
        <f>SUM(R89:R106)</f>
        <v>0</v>
      </c>
      <c r="S88" s="181"/>
      <c r="T88" s="183">
        <f>SUM(T89:T106)</f>
        <v>0.16</v>
      </c>
      <c r="AR88" s="184" t="s">
        <v>83</v>
      </c>
      <c r="AT88" s="185" t="s">
        <v>75</v>
      </c>
      <c r="AU88" s="185" t="s">
        <v>83</v>
      </c>
      <c r="AY88" s="184" t="s">
        <v>138</v>
      </c>
      <c r="BK88" s="186">
        <f>SUM(BK89:BK106)</f>
        <v>0</v>
      </c>
    </row>
    <row r="89" spans="2:65" s="1" customFormat="1" ht="16.5" customHeight="1">
      <c r="B89" s="38"/>
      <c r="C89" s="189" t="s">
        <v>85</v>
      </c>
      <c r="D89" s="189" t="s">
        <v>141</v>
      </c>
      <c r="E89" s="190" t="s">
        <v>241</v>
      </c>
      <c r="F89" s="191" t="s">
        <v>242</v>
      </c>
      <c r="G89" s="192" t="s">
        <v>144</v>
      </c>
      <c r="H89" s="193">
        <v>1</v>
      </c>
      <c r="I89" s="194"/>
      <c r="J89" s="195">
        <f>ROUND(I89*H89,2)</f>
        <v>0</v>
      </c>
      <c r="K89" s="191" t="s">
        <v>23</v>
      </c>
      <c r="L89" s="58"/>
      <c r="M89" s="196" t="s">
        <v>23</v>
      </c>
      <c r="N89" s="197" t="s">
        <v>47</v>
      </c>
      <c r="O89" s="39"/>
      <c r="P89" s="198">
        <f>O89*H89</f>
        <v>0</v>
      </c>
      <c r="Q89" s="198">
        <v>0</v>
      </c>
      <c r="R89" s="198">
        <f>Q89*H89</f>
        <v>0</v>
      </c>
      <c r="S89" s="198">
        <v>0</v>
      </c>
      <c r="T89" s="199">
        <f>S89*H89</f>
        <v>0</v>
      </c>
      <c r="AR89" s="21" t="s">
        <v>161</v>
      </c>
      <c r="AT89" s="21" t="s">
        <v>141</v>
      </c>
      <c r="AU89" s="21" t="s">
        <v>85</v>
      </c>
      <c r="AY89" s="21" t="s">
        <v>138</v>
      </c>
      <c r="BE89" s="200">
        <f>IF(N89="základní",J89,0)</f>
        <v>0</v>
      </c>
      <c r="BF89" s="200">
        <f>IF(N89="snížená",J89,0)</f>
        <v>0</v>
      </c>
      <c r="BG89" s="200">
        <f>IF(N89="zákl. přenesená",J89,0)</f>
        <v>0</v>
      </c>
      <c r="BH89" s="200">
        <f>IF(N89="sníž. přenesená",J89,0)</f>
        <v>0</v>
      </c>
      <c r="BI89" s="200">
        <f>IF(N89="nulová",J89,0)</f>
        <v>0</v>
      </c>
      <c r="BJ89" s="21" t="s">
        <v>83</v>
      </c>
      <c r="BK89" s="200">
        <f>ROUND(I89*H89,2)</f>
        <v>0</v>
      </c>
      <c r="BL89" s="21" t="s">
        <v>161</v>
      </c>
      <c r="BM89" s="21" t="s">
        <v>243</v>
      </c>
    </row>
    <row r="90" spans="2:65" s="1" customFormat="1" ht="13.5">
      <c r="B90" s="38"/>
      <c r="C90" s="60"/>
      <c r="D90" s="201" t="s">
        <v>147</v>
      </c>
      <c r="E90" s="60"/>
      <c r="F90" s="202" t="s">
        <v>242</v>
      </c>
      <c r="G90" s="60"/>
      <c r="H90" s="60"/>
      <c r="I90" s="160"/>
      <c r="J90" s="60"/>
      <c r="K90" s="60"/>
      <c r="L90" s="58"/>
      <c r="M90" s="203"/>
      <c r="N90" s="39"/>
      <c r="O90" s="39"/>
      <c r="P90" s="39"/>
      <c r="Q90" s="39"/>
      <c r="R90" s="39"/>
      <c r="S90" s="39"/>
      <c r="T90" s="75"/>
      <c r="AT90" s="21" t="s">
        <v>147</v>
      </c>
      <c r="AU90" s="21" t="s">
        <v>85</v>
      </c>
    </row>
    <row r="91" spans="2:65" s="1" customFormat="1" ht="40.5">
      <c r="B91" s="38"/>
      <c r="C91" s="60"/>
      <c r="D91" s="201" t="s">
        <v>151</v>
      </c>
      <c r="E91" s="60"/>
      <c r="F91" s="204" t="s">
        <v>244</v>
      </c>
      <c r="G91" s="60"/>
      <c r="H91" s="60"/>
      <c r="I91" s="160"/>
      <c r="J91" s="60"/>
      <c r="K91" s="60"/>
      <c r="L91" s="58"/>
      <c r="M91" s="203"/>
      <c r="N91" s="39"/>
      <c r="O91" s="39"/>
      <c r="P91" s="39"/>
      <c r="Q91" s="39"/>
      <c r="R91" s="39"/>
      <c r="S91" s="39"/>
      <c r="T91" s="75"/>
      <c r="AT91" s="21" t="s">
        <v>151</v>
      </c>
      <c r="AU91" s="21" t="s">
        <v>85</v>
      </c>
    </row>
    <row r="92" spans="2:65" s="1" customFormat="1" ht="25.5" customHeight="1">
      <c r="B92" s="38"/>
      <c r="C92" s="189" t="s">
        <v>153</v>
      </c>
      <c r="D92" s="189" t="s">
        <v>141</v>
      </c>
      <c r="E92" s="190" t="s">
        <v>245</v>
      </c>
      <c r="F92" s="191" t="s">
        <v>246</v>
      </c>
      <c r="G92" s="192" t="s">
        <v>247</v>
      </c>
      <c r="H92" s="193">
        <v>0.16</v>
      </c>
      <c r="I92" s="194"/>
      <c r="J92" s="195">
        <f>ROUND(I92*H92,2)</f>
        <v>0</v>
      </c>
      <c r="K92" s="191" t="s">
        <v>23</v>
      </c>
      <c r="L92" s="58"/>
      <c r="M92" s="196" t="s">
        <v>23</v>
      </c>
      <c r="N92" s="197" t="s">
        <v>47</v>
      </c>
      <c r="O92" s="39"/>
      <c r="P92" s="198">
        <f>O92*H92</f>
        <v>0</v>
      </c>
      <c r="Q92" s="198">
        <v>0</v>
      </c>
      <c r="R92" s="198">
        <f>Q92*H92</f>
        <v>0</v>
      </c>
      <c r="S92" s="198">
        <v>0</v>
      </c>
      <c r="T92" s="199">
        <f>S92*H92</f>
        <v>0</v>
      </c>
      <c r="AR92" s="21" t="s">
        <v>83</v>
      </c>
      <c r="AT92" s="21" t="s">
        <v>141</v>
      </c>
      <c r="AU92" s="21" t="s">
        <v>85</v>
      </c>
      <c r="AY92" s="21" t="s">
        <v>138</v>
      </c>
      <c r="BE92" s="200">
        <f>IF(N92="základní",J92,0)</f>
        <v>0</v>
      </c>
      <c r="BF92" s="200">
        <f>IF(N92="snížená",J92,0)</f>
        <v>0</v>
      </c>
      <c r="BG92" s="200">
        <f>IF(N92="zákl. přenesená",J92,0)</f>
        <v>0</v>
      </c>
      <c r="BH92" s="200">
        <f>IF(N92="sníž. přenesená",J92,0)</f>
        <v>0</v>
      </c>
      <c r="BI92" s="200">
        <f>IF(N92="nulová",J92,0)</f>
        <v>0</v>
      </c>
      <c r="BJ92" s="21" t="s">
        <v>83</v>
      </c>
      <c r="BK92" s="200">
        <f>ROUND(I92*H92,2)</f>
        <v>0</v>
      </c>
      <c r="BL92" s="21" t="s">
        <v>83</v>
      </c>
      <c r="BM92" s="21" t="s">
        <v>248</v>
      </c>
    </row>
    <row r="93" spans="2:65" s="1" customFormat="1" ht="27">
      <c r="B93" s="38"/>
      <c r="C93" s="60"/>
      <c r="D93" s="201" t="s">
        <v>147</v>
      </c>
      <c r="E93" s="60"/>
      <c r="F93" s="202" t="s">
        <v>249</v>
      </c>
      <c r="G93" s="60"/>
      <c r="H93" s="60"/>
      <c r="I93" s="160"/>
      <c r="J93" s="60"/>
      <c r="K93" s="60"/>
      <c r="L93" s="58"/>
      <c r="M93" s="203"/>
      <c r="N93" s="39"/>
      <c r="O93" s="39"/>
      <c r="P93" s="39"/>
      <c r="Q93" s="39"/>
      <c r="R93" s="39"/>
      <c r="S93" s="39"/>
      <c r="T93" s="75"/>
      <c r="AT93" s="21" t="s">
        <v>147</v>
      </c>
      <c r="AU93" s="21" t="s">
        <v>85</v>
      </c>
    </row>
    <row r="94" spans="2:65" s="1" customFormat="1" ht="27">
      <c r="B94" s="38"/>
      <c r="C94" s="60"/>
      <c r="D94" s="201" t="s">
        <v>151</v>
      </c>
      <c r="E94" s="60"/>
      <c r="F94" s="204" t="s">
        <v>250</v>
      </c>
      <c r="G94" s="60"/>
      <c r="H94" s="60"/>
      <c r="I94" s="160"/>
      <c r="J94" s="60"/>
      <c r="K94" s="60"/>
      <c r="L94" s="58"/>
      <c r="M94" s="203"/>
      <c r="N94" s="39"/>
      <c r="O94" s="39"/>
      <c r="P94" s="39"/>
      <c r="Q94" s="39"/>
      <c r="R94" s="39"/>
      <c r="S94" s="39"/>
      <c r="T94" s="75"/>
      <c r="AT94" s="21" t="s">
        <v>151</v>
      </c>
      <c r="AU94" s="21" t="s">
        <v>85</v>
      </c>
    </row>
    <row r="95" spans="2:65" s="11" customFormat="1" ht="13.5">
      <c r="B95" s="205"/>
      <c r="C95" s="206"/>
      <c r="D95" s="201" t="s">
        <v>212</v>
      </c>
      <c r="E95" s="207" t="s">
        <v>23</v>
      </c>
      <c r="F95" s="208" t="s">
        <v>251</v>
      </c>
      <c r="G95" s="206"/>
      <c r="H95" s="209">
        <v>0.16</v>
      </c>
      <c r="I95" s="210"/>
      <c r="J95" s="206"/>
      <c r="K95" s="206"/>
      <c r="L95" s="211"/>
      <c r="M95" s="212"/>
      <c r="N95" s="213"/>
      <c r="O95" s="213"/>
      <c r="P95" s="213"/>
      <c r="Q95" s="213"/>
      <c r="R95" s="213"/>
      <c r="S95" s="213"/>
      <c r="T95" s="214"/>
      <c r="AT95" s="215" t="s">
        <v>212</v>
      </c>
      <c r="AU95" s="215" t="s">
        <v>85</v>
      </c>
      <c r="AV95" s="11" t="s">
        <v>85</v>
      </c>
      <c r="AW95" s="11" t="s">
        <v>39</v>
      </c>
      <c r="AX95" s="11" t="s">
        <v>83</v>
      </c>
      <c r="AY95" s="215" t="s">
        <v>138</v>
      </c>
    </row>
    <row r="96" spans="2:65" s="1" customFormat="1" ht="16.5" customHeight="1">
      <c r="B96" s="38"/>
      <c r="C96" s="189" t="s">
        <v>161</v>
      </c>
      <c r="D96" s="189" t="s">
        <v>141</v>
      </c>
      <c r="E96" s="190" t="s">
        <v>252</v>
      </c>
      <c r="F96" s="191" t="s">
        <v>253</v>
      </c>
      <c r="G96" s="192" t="s">
        <v>144</v>
      </c>
      <c r="H96" s="193">
        <v>1</v>
      </c>
      <c r="I96" s="194"/>
      <c r="J96" s="195">
        <f>ROUND(I96*H96,2)</f>
        <v>0</v>
      </c>
      <c r="K96" s="191" t="s">
        <v>23</v>
      </c>
      <c r="L96" s="58"/>
      <c r="M96" s="196" t="s">
        <v>23</v>
      </c>
      <c r="N96" s="197" t="s">
        <v>47</v>
      </c>
      <c r="O96" s="39"/>
      <c r="P96" s="198">
        <f>O96*H96</f>
        <v>0</v>
      </c>
      <c r="Q96" s="198">
        <v>0</v>
      </c>
      <c r="R96" s="198">
        <f>Q96*H96</f>
        <v>0</v>
      </c>
      <c r="S96" s="198">
        <v>0</v>
      </c>
      <c r="T96" s="199">
        <f>S96*H96</f>
        <v>0</v>
      </c>
      <c r="AR96" s="21" t="s">
        <v>161</v>
      </c>
      <c r="AT96" s="21" t="s">
        <v>141</v>
      </c>
      <c r="AU96" s="21" t="s">
        <v>85</v>
      </c>
      <c r="AY96" s="21" t="s">
        <v>138</v>
      </c>
      <c r="BE96" s="200">
        <f>IF(N96="základní",J96,0)</f>
        <v>0</v>
      </c>
      <c r="BF96" s="200">
        <f>IF(N96="snížená",J96,0)</f>
        <v>0</v>
      </c>
      <c r="BG96" s="200">
        <f>IF(N96="zákl. přenesená",J96,0)</f>
        <v>0</v>
      </c>
      <c r="BH96" s="200">
        <f>IF(N96="sníž. přenesená",J96,0)</f>
        <v>0</v>
      </c>
      <c r="BI96" s="200">
        <f>IF(N96="nulová",J96,0)</f>
        <v>0</v>
      </c>
      <c r="BJ96" s="21" t="s">
        <v>83</v>
      </c>
      <c r="BK96" s="200">
        <f>ROUND(I96*H96,2)</f>
        <v>0</v>
      </c>
      <c r="BL96" s="21" t="s">
        <v>161</v>
      </c>
      <c r="BM96" s="21" t="s">
        <v>254</v>
      </c>
    </row>
    <row r="97" spans="2:65" s="1" customFormat="1" ht="13.5">
      <c r="B97" s="38"/>
      <c r="C97" s="60"/>
      <c r="D97" s="201" t="s">
        <v>147</v>
      </c>
      <c r="E97" s="60"/>
      <c r="F97" s="202" t="s">
        <v>255</v>
      </c>
      <c r="G97" s="60"/>
      <c r="H97" s="60"/>
      <c r="I97" s="160"/>
      <c r="J97" s="60"/>
      <c r="K97" s="60"/>
      <c r="L97" s="58"/>
      <c r="M97" s="203"/>
      <c r="N97" s="39"/>
      <c r="O97" s="39"/>
      <c r="P97" s="39"/>
      <c r="Q97" s="39"/>
      <c r="R97" s="39"/>
      <c r="S97" s="39"/>
      <c r="T97" s="75"/>
      <c r="AT97" s="21" t="s">
        <v>147</v>
      </c>
      <c r="AU97" s="21" t="s">
        <v>85</v>
      </c>
    </row>
    <row r="98" spans="2:65" s="1" customFormat="1" ht="135">
      <c r="B98" s="38"/>
      <c r="C98" s="60"/>
      <c r="D98" s="201" t="s">
        <v>151</v>
      </c>
      <c r="E98" s="60"/>
      <c r="F98" s="204" t="s">
        <v>256</v>
      </c>
      <c r="G98" s="60"/>
      <c r="H98" s="60"/>
      <c r="I98" s="160"/>
      <c r="J98" s="60"/>
      <c r="K98" s="60"/>
      <c r="L98" s="58"/>
      <c r="M98" s="203"/>
      <c r="N98" s="39"/>
      <c r="O98" s="39"/>
      <c r="P98" s="39"/>
      <c r="Q98" s="39"/>
      <c r="R98" s="39"/>
      <c r="S98" s="39"/>
      <c r="T98" s="75"/>
      <c r="AT98" s="21" t="s">
        <v>151</v>
      </c>
      <c r="AU98" s="21" t="s">
        <v>85</v>
      </c>
    </row>
    <row r="99" spans="2:65" s="1" customFormat="1" ht="25.5" customHeight="1">
      <c r="B99" s="38"/>
      <c r="C99" s="189" t="s">
        <v>137</v>
      </c>
      <c r="D99" s="189" t="s">
        <v>141</v>
      </c>
      <c r="E99" s="190" t="s">
        <v>257</v>
      </c>
      <c r="F99" s="191" t="s">
        <v>258</v>
      </c>
      <c r="G99" s="192" t="s">
        <v>259</v>
      </c>
      <c r="H99" s="193">
        <v>600</v>
      </c>
      <c r="I99" s="194"/>
      <c r="J99" s="195">
        <f>ROUND(I99*H99,2)</f>
        <v>0</v>
      </c>
      <c r="K99" s="191" t="s">
        <v>23</v>
      </c>
      <c r="L99" s="58"/>
      <c r="M99" s="196" t="s">
        <v>23</v>
      </c>
      <c r="N99" s="197" t="s">
        <v>47</v>
      </c>
      <c r="O99" s="39"/>
      <c r="P99" s="198">
        <f>O99*H99</f>
        <v>0</v>
      </c>
      <c r="Q99" s="198">
        <v>0</v>
      </c>
      <c r="R99" s="198">
        <f>Q99*H99</f>
        <v>0</v>
      </c>
      <c r="S99" s="198">
        <v>0</v>
      </c>
      <c r="T99" s="199">
        <f>S99*H99</f>
        <v>0</v>
      </c>
      <c r="AR99" s="21" t="s">
        <v>161</v>
      </c>
      <c r="AT99" s="21" t="s">
        <v>141</v>
      </c>
      <c r="AU99" s="21" t="s">
        <v>85</v>
      </c>
      <c r="AY99" s="21" t="s">
        <v>138</v>
      </c>
      <c r="BE99" s="200">
        <f>IF(N99="základní",J99,0)</f>
        <v>0</v>
      </c>
      <c r="BF99" s="200">
        <f>IF(N99="snížená",J99,0)</f>
        <v>0</v>
      </c>
      <c r="BG99" s="200">
        <f>IF(N99="zákl. přenesená",J99,0)</f>
        <v>0</v>
      </c>
      <c r="BH99" s="200">
        <f>IF(N99="sníž. přenesená",J99,0)</f>
        <v>0</v>
      </c>
      <c r="BI99" s="200">
        <f>IF(N99="nulová",J99,0)</f>
        <v>0</v>
      </c>
      <c r="BJ99" s="21" t="s">
        <v>83</v>
      </c>
      <c r="BK99" s="200">
        <f>ROUND(I99*H99,2)</f>
        <v>0</v>
      </c>
      <c r="BL99" s="21" t="s">
        <v>161</v>
      </c>
      <c r="BM99" s="21" t="s">
        <v>260</v>
      </c>
    </row>
    <row r="100" spans="2:65" s="1" customFormat="1" ht="27">
      <c r="B100" s="38"/>
      <c r="C100" s="60"/>
      <c r="D100" s="201" t="s">
        <v>147</v>
      </c>
      <c r="E100" s="60"/>
      <c r="F100" s="202" t="s">
        <v>258</v>
      </c>
      <c r="G100" s="60"/>
      <c r="H100" s="60"/>
      <c r="I100" s="160"/>
      <c r="J100" s="60"/>
      <c r="K100" s="60"/>
      <c r="L100" s="58"/>
      <c r="M100" s="203"/>
      <c r="N100" s="39"/>
      <c r="O100" s="39"/>
      <c r="P100" s="39"/>
      <c r="Q100" s="39"/>
      <c r="R100" s="39"/>
      <c r="S100" s="39"/>
      <c r="T100" s="75"/>
      <c r="AT100" s="21" t="s">
        <v>147</v>
      </c>
      <c r="AU100" s="21" t="s">
        <v>85</v>
      </c>
    </row>
    <row r="101" spans="2:65" s="1" customFormat="1" ht="108">
      <c r="B101" s="38"/>
      <c r="C101" s="60"/>
      <c r="D101" s="201" t="s">
        <v>151</v>
      </c>
      <c r="E101" s="60"/>
      <c r="F101" s="204" t="s">
        <v>261</v>
      </c>
      <c r="G101" s="60"/>
      <c r="H101" s="60"/>
      <c r="I101" s="160"/>
      <c r="J101" s="60"/>
      <c r="K101" s="60"/>
      <c r="L101" s="58"/>
      <c r="M101" s="203"/>
      <c r="N101" s="39"/>
      <c r="O101" s="39"/>
      <c r="P101" s="39"/>
      <c r="Q101" s="39"/>
      <c r="R101" s="39"/>
      <c r="S101" s="39"/>
      <c r="T101" s="75"/>
      <c r="AT101" s="21" t="s">
        <v>151</v>
      </c>
      <c r="AU101" s="21" t="s">
        <v>85</v>
      </c>
    </row>
    <row r="102" spans="2:65" s="1" customFormat="1" ht="16.5" customHeight="1">
      <c r="B102" s="38"/>
      <c r="C102" s="189" t="s">
        <v>171</v>
      </c>
      <c r="D102" s="189" t="s">
        <v>141</v>
      </c>
      <c r="E102" s="190" t="s">
        <v>262</v>
      </c>
      <c r="F102" s="191" t="s">
        <v>263</v>
      </c>
      <c r="G102" s="192" t="s">
        <v>259</v>
      </c>
      <c r="H102" s="193">
        <v>160</v>
      </c>
      <c r="I102" s="194"/>
      <c r="J102" s="195">
        <f>ROUND(I102*H102,2)</f>
        <v>0</v>
      </c>
      <c r="K102" s="191" t="s">
        <v>264</v>
      </c>
      <c r="L102" s="58"/>
      <c r="M102" s="196" t="s">
        <v>23</v>
      </c>
      <c r="N102" s="197" t="s">
        <v>47</v>
      </c>
      <c r="O102" s="39"/>
      <c r="P102" s="198">
        <f>O102*H102</f>
        <v>0</v>
      </c>
      <c r="Q102" s="198">
        <v>0</v>
      </c>
      <c r="R102" s="198">
        <f>Q102*H102</f>
        <v>0</v>
      </c>
      <c r="S102" s="198">
        <v>1E-3</v>
      </c>
      <c r="T102" s="199">
        <f>S102*H102</f>
        <v>0.16</v>
      </c>
      <c r="AR102" s="21" t="s">
        <v>161</v>
      </c>
      <c r="AT102" s="21" t="s">
        <v>141</v>
      </c>
      <c r="AU102" s="21" t="s">
        <v>85</v>
      </c>
      <c r="AY102" s="21" t="s">
        <v>138</v>
      </c>
      <c r="BE102" s="200">
        <f>IF(N102="základní",J102,0)</f>
        <v>0</v>
      </c>
      <c r="BF102" s="200">
        <f>IF(N102="snížená",J102,0)</f>
        <v>0</v>
      </c>
      <c r="BG102" s="200">
        <f>IF(N102="zákl. přenesená",J102,0)</f>
        <v>0</v>
      </c>
      <c r="BH102" s="200">
        <f>IF(N102="sníž. přenesená",J102,0)</f>
        <v>0</v>
      </c>
      <c r="BI102" s="200">
        <f>IF(N102="nulová",J102,0)</f>
        <v>0</v>
      </c>
      <c r="BJ102" s="21" t="s">
        <v>83</v>
      </c>
      <c r="BK102" s="200">
        <f>ROUND(I102*H102,2)</f>
        <v>0</v>
      </c>
      <c r="BL102" s="21" t="s">
        <v>161</v>
      </c>
      <c r="BM102" s="21" t="s">
        <v>265</v>
      </c>
    </row>
    <row r="103" spans="2:65" s="1" customFormat="1" ht="13.5">
      <c r="B103" s="38"/>
      <c r="C103" s="60"/>
      <c r="D103" s="201" t="s">
        <v>147</v>
      </c>
      <c r="E103" s="60"/>
      <c r="F103" s="202" t="s">
        <v>263</v>
      </c>
      <c r="G103" s="60"/>
      <c r="H103" s="60"/>
      <c r="I103" s="160"/>
      <c r="J103" s="60"/>
      <c r="K103" s="60"/>
      <c r="L103" s="58"/>
      <c r="M103" s="203"/>
      <c r="N103" s="39"/>
      <c r="O103" s="39"/>
      <c r="P103" s="39"/>
      <c r="Q103" s="39"/>
      <c r="R103" s="39"/>
      <c r="S103" s="39"/>
      <c r="T103" s="75"/>
      <c r="AT103" s="21" t="s">
        <v>147</v>
      </c>
      <c r="AU103" s="21" t="s">
        <v>85</v>
      </c>
    </row>
    <row r="104" spans="2:65" s="1" customFormat="1" ht="67.5">
      <c r="B104" s="38"/>
      <c r="C104" s="60"/>
      <c r="D104" s="201" t="s">
        <v>266</v>
      </c>
      <c r="E104" s="60"/>
      <c r="F104" s="204" t="s">
        <v>267</v>
      </c>
      <c r="G104" s="60"/>
      <c r="H104" s="60"/>
      <c r="I104" s="160"/>
      <c r="J104" s="60"/>
      <c r="K104" s="60"/>
      <c r="L104" s="58"/>
      <c r="M104" s="203"/>
      <c r="N104" s="39"/>
      <c r="O104" s="39"/>
      <c r="P104" s="39"/>
      <c r="Q104" s="39"/>
      <c r="R104" s="39"/>
      <c r="S104" s="39"/>
      <c r="T104" s="75"/>
      <c r="AT104" s="21" t="s">
        <v>266</v>
      </c>
      <c r="AU104" s="21" t="s">
        <v>85</v>
      </c>
    </row>
    <row r="105" spans="2:65" s="1" customFormat="1" ht="27">
      <c r="B105" s="38"/>
      <c r="C105" s="60"/>
      <c r="D105" s="201" t="s">
        <v>151</v>
      </c>
      <c r="E105" s="60"/>
      <c r="F105" s="204" t="s">
        <v>268</v>
      </c>
      <c r="G105" s="60"/>
      <c r="H105" s="60"/>
      <c r="I105" s="160"/>
      <c r="J105" s="60"/>
      <c r="K105" s="60"/>
      <c r="L105" s="58"/>
      <c r="M105" s="203"/>
      <c r="N105" s="39"/>
      <c r="O105" s="39"/>
      <c r="P105" s="39"/>
      <c r="Q105" s="39"/>
      <c r="R105" s="39"/>
      <c r="S105" s="39"/>
      <c r="T105" s="75"/>
      <c r="AT105" s="21" t="s">
        <v>151</v>
      </c>
      <c r="AU105" s="21" t="s">
        <v>85</v>
      </c>
    </row>
    <row r="106" spans="2:65" s="11" customFormat="1" ht="13.5">
      <c r="B106" s="205"/>
      <c r="C106" s="206"/>
      <c r="D106" s="201" t="s">
        <v>212</v>
      </c>
      <c r="E106" s="207" t="s">
        <v>23</v>
      </c>
      <c r="F106" s="208" t="s">
        <v>269</v>
      </c>
      <c r="G106" s="206"/>
      <c r="H106" s="209">
        <v>160</v>
      </c>
      <c r="I106" s="210"/>
      <c r="J106" s="206"/>
      <c r="K106" s="206"/>
      <c r="L106" s="211"/>
      <c r="M106" s="212"/>
      <c r="N106" s="213"/>
      <c r="O106" s="213"/>
      <c r="P106" s="213"/>
      <c r="Q106" s="213"/>
      <c r="R106" s="213"/>
      <c r="S106" s="213"/>
      <c r="T106" s="214"/>
      <c r="AT106" s="215" t="s">
        <v>212</v>
      </c>
      <c r="AU106" s="215" t="s">
        <v>85</v>
      </c>
      <c r="AV106" s="11" t="s">
        <v>85</v>
      </c>
      <c r="AW106" s="11" t="s">
        <v>39</v>
      </c>
      <c r="AX106" s="11" t="s">
        <v>83</v>
      </c>
      <c r="AY106" s="215" t="s">
        <v>138</v>
      </c>
    </row>
    <row r="107" spans="2:65" s="10" customFormat="1" ht="29.85" customHeight="1">
      <c r="B107" s="173"/>
      <c r="C107" s="174"/>
      <c r="D107" s="175" t="s">
        <v>75</v>
      </c>
      <c r="E107" s="187" t="s">
        <v>270</v>
      </c>
      <c r="F107" s="187" t="s">
        <v>271</v>
      </c>
      <c r="G107" s="174"/>
      <c r="H107" s="174"/>
      <c r="I107" s="177"/>
      <c r="J107" s="188">
        <f>BK107</f>
        <v>0</v>
      </c>
      <c r="K107" s="174"/>
      <c r="L107" s="179"/>
      <c r="M107" s="180"/>
      <c r="N107" s="181"/>
      <c r="O107" s="181"/>
      <c r="P107" s="182">
        <f>SUM(P108:P115)</f>
        <v>0</v>
      </c>
      <c r="Q107" s="181"/>
      <c r="R107" s="182">
        <f>SUM(R108:R115)</f>
        <v>0</v>
      </c>
      <c r="S107" s="181"/>
      <c r="T107" s="183">
        <f>SUM(T108:T115)</f>
        <v>0</v>
      </c>
      <c r="AR107" s="184" t="s">
        <v>83</v>
      </c>
      <c r="AT107" s="185" t="s">
        <v>75</v>
      </c>
      <c r="AU107" s="185" t="s">
        <v>83</v>
      </c>
      <c r="AY107" s="184" t="s">
        <v>138</v>
      </c>
      <c r="BK107" s="186">
        <f>SUM(BK108:BK115)</f>
        <v>0</v>
      </c>
    </row>
    <row r="108" spans="2:65" s="1" customFormat="1" ht="25.5" customHeight="1">
      <c r="B108" s="38"/>
      <c r="C108" s="189" t="s">
        <v>176</v>
      </c>
      <c r="D108" s="189" t="s">
        <v>141</v>
      </c>
      <c r="E108" s="190" t="s">
        <v>272</v>
      </c>
      <c r="F108" s="191" t="s">
        <v>273</v>
      </c>
      <c r="G108" s="192" t="s">
        <v>247</v>
      </c>
      <c r="H108" s="193">
        <v>0.16</v>
      </c>
      <c r="I108" s="194"/>
      <c r="J108" s="195">
        <f>ROUND(I108*H108,2)</f>
        <v>0</v>
      </c>
      <c r="K108" s="191" t="s">
        <v>23</v>
      </c>
      <c r="L108" s="58"/>
      <c r="M108" s="196" t="s">
        <v>23</v>
      </c>
      <c r="N108" s="197" t="s">
        <v>47</v>
      </c>
      <c r="O108" s="39"/>
      <c r="P108" s="198">
        <f>O108*H108</f>
        <v>0</v>
      </c>
      <c r="Q108" s="198">
        <v>0</v>
      </c>
      <c r="R108" s="198">
        <f>Q108*H108</f>
        <v>0</v>
      </c>
      <c r="S108" s="198">
        <v>0</v>
      </c>
      <c r="T108" s="199">
        <f>S108*H108</f>
        <v>0</v>
      </c>
      <c r="AR108" s="21" t="s">
        <v>161</v>
      </c>
      <c r="AT108" s="21" t="s">
        <v>141</v>
      </c>
      <c r="AU108" s="21" t="s">
        <v>85</v>
      </c>
      <c r="AY108" s="21" t="s">
        <v>138</v>
      </c>
      <c r="BE108" s="200">
        <f>IF(N108="základní",J108,0)</f>
        <v>0</v>
      </c>
      <c r="BF108" s="200">
        <f>IF(N108="snížená",J108,0)</f>
        <v>0</v>
      </c>
      <c r="BG108" s="200">
        <f>IF(N108="zákl. přenesená",J108,0)</f>
        <v>0</v>
      </c>
      <c r="BH108" s="200">
        <f>IF(N108="sníž. přenesená",J108,0)</f>
        <v>0</v>
      </c>
      <c r="BI108" s="200">
        <f>IF(N108="nulová",J108,0)</f>
        <v>0</v>
      </c>
      <c r="BJ108" s="21" t="s">
        <v>83</v>
      </c>
      <c r="BK108" s="200">
        <f>ROUND(I108*H108,2)</f>
        <v>0</v>
      </c>
      <c r="BL108" s="21" t="s">
        <v>161</v>
      </c>
      <c r="BM108" s="21" t="s">
        <v>274</v>
      </c>
    </row>
    <row r="109" spans="2:65" s="1" customFormat="1" ht="27">
      <c r="B109" s="38"/>
      <c r="C109" s="60"/>
      <c r="D109" s="201" t="s">
        <v>147</v>
      </c>
      <c r="E109" s="60"/>
      <c r="F109" s="202" t="s">
        <v>273</v>
      </c>
      <c r="G109" s="60"/>
      <c r="H109" s="60"/>
      <c r="I109" s="160"/>
      <c r="J109" s="60"/>
      <c r="K109" s="60"/>
      <c r="L109" s="58"/>
      <c r="M109" s="203"/>
      <c r="N109" s="39"/>
      <c r="O109" s="39"/>
      <c r="P109" s="39"/>
      <c r="Q109" s="39"/>
      <c r="R109" s="39"/>
      <c r="S109" s="39"/>
      <c r="T109" s="75"/>
      <c r="AT109" s="21" t="s">
        <v>147</v>
      </c>
      <c r="AU109" s="21" t="s">
        <v>85</v>
      </c>
    </row>
    <row r="110" spans="2:65" s="1" customFormat="1" ht="54">
      <c r="B110" s="38"/>
      <c r="C110" s="60"/>
      <c r="D110" s="201" t="s">
        <v>151</v>
      </c>
      <c r="E110" s="60"/>
      <c r="F110" s="204" t="s">
        <v>275</v>
      </c>
      <c r="G110" s="60"/>
      <c r="H110" s="60"/>
      <c r="I110" s="160"/>
      <c r="J110" s="60"/>
      <c r="K110" s="60"/>
      <c r="L110" s="58"/>
      <c r="M110" s="203"/>
      <c r="N110" s="39"/>
      <c r="O110" s="39"/>
      <c r="P110" s="39"/>
      <c r="Q110" s="39"/>
      <c r="R110" s="39"/>
      <c r="S110" s="39"/>
      <c r="T110" s="75"/>
      <c r="AT110" s="21" t="s">
        <v>151</v>
      </c>
      <c r="AU110" s="21" t="s">
        <v>85</v>
      </c>
    </row>
    <row r="111" spans="2:65" s="11" customFormat="1" ht="13.5">
      <c r="B111" s="205"/>
      <c r="C111" s="206"/>
      <c r="D111" s="201" t="s">
        <v>212</v>
      </c>
      <c r="E111" s="207" t="s">
        <v>23</v>
      </c>
      <c r="F111" s="208" t="s">
        <v>276</v>
      </c>
      <c r="G111" s="206"/>
      <c r="H111" s="209">
        <v>0.16</v>
      </c>
      <c r="I111" s="210"/>
      <c r="J111" s="206"/>
      <c r="K111" s="206"/>
      <c r="L111" s="211"/>
      <c r="M111" s="212"/>
      <c r="N111" s="213"/>
      <c r="O111" s="213"/>
      <c r="P111" s="213"/>
      <c r="Q111" s="213"/>
      <c r="R111" s="213"/>
      <c r="S111" s="213"/>
      <c r="T111" s="214"/>
      <c r="AT111" s="215" t="s">
        <v>212</v>
      </c>
      <c r="AU111" s="215" t="s">
        <v>85</v>
      </c>
      <c r="AV111" s="11" t="s">
        <v>85</v>
      </c>
      <c r="AW111" s="11" t="s">
        <v>39</v>
      </c>
      <c r="AX111" s="11" t="s">
        <v>76</v>
      </c>
      <c r="AY111" s="215" t="s">
        <v>138</v>
      </c>
    </row>
    <row r="112" spans="2:65" s="1" customFormat="1" ht="25.5" customHeight="1">
      <c r="B112" s="38"/>
      <c r="C112" s="189" t="s">
        <v>182</v>
      </c>
      <c r="D112" s="189" t="s">
        <v>141</v>
      </c>
      <c r="E112" s="190" t="s">
        <v>277</v>
      </c>
      <c r="F112" s="191" t="s">
        <v>278</v>
      </c>
      <c r="G112" s="192" t="s">
        <v>247</v>
      </c>
      <c r="H112" s="193">
        <v>0.36</v>
      </c>
      <c r="I112" s="194"/>
      <c r="J112" s="195">
        <f>ROUND(I112*H112,2)</f>
        <v>0</v>
      </c>
      <c r="K112" s="191" t="s">
        <v>23</v>
      </c>
      <c r="L112" s="58"/>
      <c r="M112" s="196" t="s">
        <v>23</v>
      </c>
      <c r="N112" s="197" t="s">
        <v>47</v>
      </c>
      <c r="O112" s="39"/>
      <c r="P112" s="198">
        <f>O112*H112</f>
        <v>0</v>
      </c>
      <c r="Q112" s="198">
        <v>0</v>
      </c>
      <c r="R112" s="198">
        <f>Q112*H112</f>
        <v>0</v>
      </c>
      <c r="S112" s="198">
        <v>0</v>
      </c>
      <c r="T112" s="199">
        <f>S112*H112</f>
        <v>0</v>
      </c>
      <c r="AR112" s="21" t="s">
        <v>161</v>
      </c>
      <c r="AT112" s="21" t="s">
        <v>141</v>
      </c>
      <c r="AU112" s="21" t="s">
        <v>85</v>
      </c>
      <c r="AY112" s="21" t="s">
        <v>138</v>
      </c>
      <c r="BE112" s="200">
        <f>IF(N112="základní",J112,0)</f>
        <v>0</v>
      </c>
      <c r="BF112" s="200">
        <f>IF(N112="snížená",J112,0)</f>
        <v>0</v>
      </c>
      <c r="BG112" s="200">
        <f>IF(N112="zákl. přenesená",J112,0)</f>
        <v>0</v>
      </c>
      <c r="BH112" s="200">
        <f>IF(N112="sníž. přenesená",J112,0)</f>
        <v>0</v>
      </c>
      <c r="BI112" s="200">
        <f>IF(N112="nulová",J112,0)</f>
        <v>0</v>
      </c>
      <c r="BJ112" s="21" t="s">
        <v>83</v>
      </c>
      <c r="BK112" s="200">
        <f>ROUND(I112*H112,2)</f>
        <v>0</v>
      </c>
      <c r="BL112" s="21" t="s">
        <v>161</v>
      </c>
      <c r="BM112" s="21" t="s">
        <v>279</v>
      </c>
    </row>
    <row r="113" spans="2:65" s="1" customFormat="1" ht="27">
      <c r="B113" s="38"/>
      <c r="C113" s="60"/>
      <c r="D113" s="201" t="s">
        <v>147</v>
      </c>
      <c r="E113" s="60"/>
      <c r="F113" s="202" t="s">
        <v>280</v>
      </c>
      <c r="G113" s="60"/>
      <c r="H113" s="60"/>
      <c r="I113" s="160"/>
      <c r="J113" s="60"/>
      <c r="K113" s="60"/>
      <c r="L113" s="58"/>
      <c r="M113" s="203"/>
      <c r="N113" s="39"/>
      <c r="O113" s="39"/>
      <c r="P113" s="39"/>
      <c r="Q113" s="39"/>
      <c r="R113" s="39"/>
      <c r="S113" s="39"/>
      <c r="T113" s="75"/>
      <c r="AT113" s="21" t="s">
        <v>147</v>
      </c>
      <c r="AU113" s="21" t="s">
        <v>85</v>
      </c>
    </row>
    <row r="114" spans="2:65" s="1" customFormat="1" ht="27">
      <c r="B114" s="38"/>
      <c r="C114" s="60"/>
      <c r="D114" s="201" t="s">
        <v>266</v>
      </c>
      <c r="E114" s="60"/>
      <c r="F114" s="204" t="s">
        <v>281</v>
      </c>
      <c r="G114" s="60"/>
      <c r="H114" s="60"/>
      <c r="I114" s="160"/>
      <c r="J114" s="60"/>
      <c r="K114" s="60"/>
      <c r="L114" s="58"/>
      <c r="M114" s="203"/>
      <c r="N114" s="39"/>
      <c r="O114" s="39"/>
      <c r="P114" s="39"/>
      <c r="Q114" s="39"/>
      <c r="R114" s="39"/>
      <c r="S114" s="39"/>
      <c r="T114" s="75"/>
      <c r="AT114" s="21" t="s">
        <v>266</v>
      </c>
      <c r="AU114" s="21" t="s">
        <v>85</v>
      </c>
    </row>
    <row r="115" spans="2:65" s="1" customFormat="1" ht="54">
      <c r="B115" s="38"/>
      <c r="C115" s="60"/>
      <c r="D115" s="201" t="s">
        <v>151</v>
      </c>
      <c r="E115" s="60"/>
      <c r="F115" s="204" t="s">
        <v>282</v>
      </c>
      <c r="G115" s="60"/>
      <c r="H115" s="60"/>
      <c r="I115" s="160"/>
      <c r="J115" s="60"/>
      <c r="K115" s="60"/>
      <c r="L115" s="58"/>
      <c r="M115" s="203"/>
      <c r="N115" s="39"/>
      <c r="O115" s="39"/>
      <c r="P115" s="39"/>
      <c r="Q115" s="39"/>
      <c r="R115" s="39"/>
      <c r="S115" s="39"/>
      <c r="T115" s="75"/>
      <c r="AT115" s="21" t="s">
        <v>151</v>
      </c>
      <c r="AU115" s="21" t="s">
        <v>85</v>
      </c>
    </row>
    <row r="116" spans="2:65" s="10" customFormat="1" ht="29.85" customHeight="1">
      <c r="B116" s="173"/>
      <c r="C116" s="174"/>
      <c r="D116" s="175" t="s">
        <v>75</v>
      </c>
      <c r="E116" s="187" t="s">
        <v>283</v>
      </c>
      <c r="F116" s="187" t="s">
        <v>284</v>
      </c>
      <c r="G116" s="174"/>
      <c r="H116" s="174"/>
      <c r="I116" s="177"/>
      <c r="J116" s="188">
        <f>BK116</f>
        <v>0</v>
      </c>
      <c r="K116" s="174"/>
      <c r="L116" s="179"/>
      <c r="M116" s="180"/>
      <c r="N116" s="181"/>
      <c r="O116" s="181"/>
      <c r="P116" s="182">
        <f>SUM(P117:P118)</f>
        <v>0</v>
      </c>
      <c r="Q116" s="181"/>
      <c r="R116" s="182">
        <f>SUM(R117:R118)</f>
        <v>0</v>
      </c>
      <c r="S116" s="181"/>
      <c r="T116" s="183">
        <f>SUM(T117:T118)</f>
        <v>0</v>
      </c>
      <c r="AR116" s="184" t="s">
        <v>83</v>
      </c>
      <c r="AT116" s="185" t="s">
        <v>75</v>
      </c>
      <c r="AU116" s="185" t="s">
        <v>83</v>
      </c>
      <c r="AY116" s="184" t="s">
        <v>138</v>
      </c>
      <c r="BK116" s="186">
        <f>SUM(BK117:BK118)</f>
        <v>0</v>
      </c>
    </row>
    <row r="117" spans="2:65" s="1" customFormat="1" ht="16.5" customHeight="1">
      <c r="B117" s="38"/>
      <c r="C117" s="189" t="s">
        <v>187</v>
      </c>
      <c r="D117" s="189" t="s">
        <v>141</v>
      </c>
      <c r="E117" s="190" t="s">
        <v>285</v>
      </c>
      <c r="F117" s="191" t="s">
        <v>286</v>
      </c>
      <c r="G117" s="192" t="s">
        <v>144</v>
      </c>
      <c r="H117" s="193">
        <v>1</v>
      </c>
      <c r="I117" s="194"/>
      <c r="J117" s="195">
        <f>ROUND(I117*H117,2)</f>
        <v>0</v>
      </c>
      <c r="K117" s="191" t="s">
        <v>23</v>
      </c>
      <c r="L117" s="58"/>
      <c r="M117" s="196" t="s">
        <v>23</v>
      </c>
      <c r="N117" s="197" t="s">
        <v>47</v>
      </c>
      <c r="O117" s="39"/>
      <c r="P117" s="198">
        <f>O117*H117</f>
        <v>0</v>
      </c>
      <c r="Q117" s="198">
        <v>0</v>
      </c>
      <c r="R117" s="198">
        <f>Q117*H117</f>
        <v>0</v>
      </c>
      <c r="S117" s="198">
        <v>0</v>
      </c>
      <c r="T117" s="199">
        <f>S117*H117</f>
        <v>0</v>
      </c>
      <c r="AR117" s="21" t="s">
        <v>83</v>
      </c>
      <c r="AT117" s="21" t="s">
        <v>141</v>
      </c>
      <c r="AU117" s="21" t="s">
        <v>85</v>
      </c>
      <c r="AY117" s="21" t="s">
        <v>138</v>
      </c>
      <c r="BE117" s="200">
        <f>IF(N117="základní",J117,0)</f>
        <v>0</v>
      </c>
      <c r="BF117" s="200">
        <f>IF(N117="snížená",J117,0)</f>
        <v>0</v>
      </c>
      <c r="BG117" s="200">
        <f>IF(N117="zákl. přenesená",J117,0)</f>
        <v>0</v>
      </c>
      <c r="BH117" s="200">
        <f>IF(N117="sníž. přenesená",J117,0)</f>
        <v>0</v>
      </c>
      <c r="BI117" s="200">
        <f>IF(N117="nulová",J117,0)</f>
        <v>0</v>
      </c>
      <c r="BJ117" s="21" t="s">
        <v>83</v>
      </c>
      <c r="BK117" s="200">
        <f>ROUND(I117*H117,2)</f>
        <v>0</v>
      </c>
      <c r="BL117" s="21" t="s">
        <v>83</v>
      </c>
      <c r="BM117" s="21" t="s">
        <v>287</v>
      </c>
    </row>
    <row r="118" spans="2:65" s="1" customFormat="1" ht="27">
      <c r="B118" s="38"/>
      <c r="C118" s="60"/>
      <c r="D118" s="201" t="s">
        <v>147</v>
      </c>
      <c r="E118" s="60"/>
      <c r="F118" s="202" t="s">
        <v>288</v>
      </c>
      <c r="G118" s="60"/>
      <c r="H118" s="60"/>
      <c r="I118" s="160"/>
      <c r="J118" s="60"/>
      <c r="K118" s="60"/>
      <c r="L118" s="58"/>
      <c r="M118" s="203"/>
      <c r="N118" s="39"/>
      <c r="O118" s="39"/>
      <c r="P118" s="39"/>
      <c r="Q118" s="39"/>
      <c r="R118" s="39"/>
      <c r="S118" s="39"/>
      <c r="T118" s="75"/>
      <c r="AT118" s="21" t="s">
        <v>147</v>
      </c>
      <c r="AU118" s="21" t="s">
        <v>85</v>
      </c>
    </row>
    <row r="119" spans="2:65" s="10" customFormat="1" ht="37.35" customHeight="1">
      <c r="B119" s="173"/>
      <c r="C119" s="174"/>
      <c r="D119" s="175" t="s">
        <v>75</v>
      </c>
      <c r="E119" s="176" t="s">
        <v>289</v>
      </c>
      <c r="F119" s="176" t="s">
        <v>290</v>
      </c>
      <c r="G119" s="174"/>
      <c r="H119" s="174"/>
      <c r="I119" s="177"/>
      <c r="J119" s="178">
        <f>BK119</f>
        <v>0</v>
      </c>
      <c r="K119" s="174"/>
      <c r="L119" s="179"/>
      <c r="M119" s="180"/>
      <c r="N119" s="181"/>
      <c r="O119" s="181"/>
      <c r="P119" s="182">
        <f>P120+P125</f>
        <v>0</v>
      </c>
      <c r="Q119" s="181"/>
      <c r="R119" s="182">
        <f>R120+R125</f>
        <v>19.754249999999999</v>
      </c>
      <c r="S119" s="181"/>
      <c r="T119" s="183">
        <f>T120+T125</f>
        <v>0</v>
      </c>
      <c r="AR119" s="184" t="s">
        <v>85</v>
      </c>
      <c r="AT119" s="185" t="s">
        <v>75</v>
      </c>
      <c r="AU119" s="185" t="s">
        <v>76</v>
      </c>
      <c r="AY119" s="184" t="s">
        <v>138</v>
      </c>
      <c r="BK119" s="186">
        <f>BK120+BK125</f>
        <v>0</v>
      </c>
    </row>
    <row r="120" spans="2:65" s="10" customFormat="1" ht="19.899999999999999" customHeight="1">
      <c r="B120" s="173"/>
      <c r="C120" s="174"/>
      <c r="D120" s="175" t="s">
        <v>75</v>
      </c>
      <c r="E120" s="187" t="s">
        <v>291</v>
      </c>
      <c r="F120" s="187" t="s">
        <v>292</v>
      </c>
      <c r="G120" s="174"/>
      <c r="H120" s="174"/>
      <c r="I120" s="177"/>
      <c r="J120" s="188">
        <f>BK120</f>
        <v>0</v>
      </c>
      <c r="K120" s="174"/>
      <c r="L120" s="179"/>
      <c r="M120" s="180"/>
      <c r="N120" s="181"/>
      <c r="O120" s="181"/>
      <c r="P120" s="182">
        <f>SUM(P121:P124)</f>
        <v>0</v>
      </c>
      <c r="Q120" s="181"/>
      <c r="R120" s="182">
        <f>SUM(R121:R124)</f>
        <v>0.23</v>
      </c>
      <c r="S120" s="181"/>
      <c r="T120" s="183">
        <f>SUM(T121:T124)</f>
        <v>0</v>
      </c>
      <c r="AR120" s="184" t="s">
        <v>85</v>
      </c>
      <c r="AT120" s="185" t="s">
        <v>75</v>
      </c>
      <c r="AU120" s="185" t="s">
        <v>83</v>
      </c>
      <c r="AY120" s="184" t="s">
        <v>138</v>
      </c>
      <c r="BK120" s="186">
        <f>SUM(BK121:BK124)</f>
        <v>0</v>
      </c>
    </row>
    <row r="121" spans="2:65" s="1" customFormat="1" ht="25.5" customHeight="1">
      <c r="B121" s="38"/>
      <c r="C121" s="189" t="s">
        <v>194</v>
      </c>
      <c r="D121" s="189" t="s">
        <v>141</v>
      </c>
      <c r="E121" s="190" t="s">
        <v>293</v>
      </c>
      <c r="F121" s="191" t="s">
        <v>294</v>
      </c>
      <c r="G121" s="192" t="s">
        <v>144</v>
      </c>
      <c r="H121" s="193">
        <v>1</v>
      </c>
      <c r="I121" s="194"/>
      <c r="J121" s="195">
        <f>ROUND(I121*H121,2)</f>
        <v>0</v>
      </c>
      <c r="K121" s="191" t="s">
        <v>23</v>
      </c>
      <c r="L121" s="58"/>
      <c r="M121" s="196" t="s">
        <v>23</v>
      </c>
      <c r="N121" s="197" t="s">
        <v>47</v>
      </c>
      <c r="O121" s="39"/>
      <c r="P121" s="198">
        <f>O121*H121</f>
        <v>0</v>
      </c>
      <c r="Q121" s="198">
        <v>0.23</v>
      </c>
      <c r="R121" s="198">
        <f>Q121*H121</f>
        <v>0.23</v>
      </c>
      <c r="S121" s="198">
        <v>0</v>
      </c>
      <c r="T121" s="199">
        <f>S121*H121</f>
        <v>0</v>
      </c>
      <c r="AR121" s="21" t="s">
        <v>295</v>
      </c>
      <c r="AT121" s="21" t="s">
        <v>141</v>
      </c>
      <c r="AU121" s="21" t="s">
        <v>85</v>
      </c>
      <c r="AY121" s="21" t="s">
        <v>138</v>
      </c>
      <c r="BE121" s="200">
        <f>IF(N121="základní",J121,0)</f>
        <v>0</v>
      </c>
      <c r="BF121" s="200">
        <f>IF(N121="snížená",J121,0)</f>
        <v>0</v>
      </c>
      <c r="BG121" s="200">
        <f>IF(N121="zákl. přenesená",J121,0)</f>
        <v>0</v>
      </c>
      <c r="BH121" s="200">
        <f>IF(N121="sníž. přenesená",J121,0)</f>
        <v>0</v>
      </c>
      <c r="BI121" s="200">
        <f>IF(N121="nulová",J121,0)</f>
        <v>0</v>
      </c>
      <c r="BJ121" s="21" t="s">
        <v>83</v>
      </c>
      <c r="BK121" s="200">
        <f>ROUND(I121*H121,2)</f>
        <v>0</v>
      </c>
      <c r="BL121" s="21" t="s">
        <v>295</v>
      </c>
      <c r="BM121" s="21" t="s">
        <v>296</v>
      </c>
    </row>
    <row r="122" spans="2:65" s="1" customFormat="1" ht="13.5">
      <c r="B122" s="38"/>
      <c r="C122" s="60"/>
      <c r="D122" s="201" t="s">
        <v>147</v>
      </c>
      <c r="E122" s="60"/>
      <c r="F122" s="202" t="s">
        <v>297</v>
      </c>
      <c r="G122" s="60"/>
      <c r="H122" s="60"/>
      <c r="I122" s="160"/>
      <c r="J122" s="60"/>
      <c r="K122" s="60"/>
      <c r="L122" s="58"/>
      <c r="M122" s="203"/>
      <c r="N122" s="39"/>
      <c r="O122" s="39"/>
      <c r="P122" s="39"/>
      <c r="Q122" s="39"/>
      <c r="R122" s="39"/>
      <c r="S122" s="39"/>
      <c r="T122" s="75"/>
      <c r="AT122" s="21" t="s">
        <v>147</v>
      </c>
      <c r="AU122" s="21" t="s">
        <v>85</v>
      </c>
    </row>
    <row r="123" spans="2:65" s="1" customFormat="1" ht="27">
      <c r="B123" s="38"/>
      <c r="C123" s="60"/>
      <c r="D123" s="201" t="s">
        <v>266</v>
      </c>
      <c r="E123" s="60"/>
      <c r="F123" s="204" t="s">
        <v>298</v>
      </c>
      <c r="G123" s="60"/>
      <c r="H123" s="60"/>
      <c r="I123" s="160"/>
      <c r="J123" s="60"/>
      <c r="K123" s="60"/>
      <c r="L123" s="58"/>
      <c r="M123" s="203"/>
      <c r="N123" s="39"/>
      <c r="O123" s="39"/>
      <c r="P123" s="39"/>
      <c r="Q123" s="39"/>
      <c r="R123" s="39"/>
      <c r="S123" s="39"/>
      <c r="T123" s="75"/>
      <c r="AT123" s="21" t="s">
        <v>266</v>
      </c>
      <c r="AU123" s="21" t="s">
        <v>85</v>
      </c>
    </row>
    <row r="124" spans="2:65" s="1" customFormat="1" ht="67.5">
      <c r="B124" s="38"/>
      <c r="C124" s="60"/>
      <c r="D124" s="201" t="s">
        <v>151</v>
      </c>
      <c r="E124" s="60"/>
      <c r="F124" s="204" t="s">
        <v>299</v>
      </c>
      <c r="G124" s="60"/>
      <c r="H124" s="60"/>
      <c r="I124" s="160"/>
      <c r="J124" s="60"/>
      <c r="K124" s="60"/>
      <c r="L124" s="58"/>
      <c r="M124" s="203"/>
      <c r="N124" s="39"/>
      <c r="O124" s="39"/>
      <c r="P124" s="39"/>
      <c r="Q124" s="39"/>
      <c r="R124" s="39"/>
      <c r="S124" s="39"/>
      <c r="T124" s="75"/>
      <c r="AT124" s="21" t="s">
        <v>151</v>
      </c>
      <c r="AU124" s="21" t="s">
        <v>85</v>
      </c>
    </row>
    <row r="125" spans="2:65" s="10" customFormat="1" ht="29.85" customHeight="1">
      <c r="B125" s="173"/>
      <c r="C125" s="174"/>
      <c r="D125" s="175" t="s">
        <v>75</v>
      </c>
      <c r="E125" s="187" t="s">
        <v>300</v>
      </c>
      <c r="F125" s="187" t="s">
        <v>301</v>
      </c>
      <c r="G125" s="174"/>
      <c r="H125" s="174"/>
      <c r="I125" s="177"/>
      <c r="J125" s="188">
        <f>BK125</f>
        <v>0</v>
      </c>
      <c r="K125" s="174"/>
      <c r="L125" s="179"/>
      <c r="M125" s="180"/>
      <c r="N125" s="181"/>
      <c r="O125" s="181"/>
      <c r="P125" s="182">
        <f>SUM(P126:P152)</f>
        <v>0</v>
      </c>
      <c r="Q125" s="181"/>
      <c r="R125" s="182">
        <f>SUM(R126:R152)</f>
        <v>19.524249999999999</v>
      </c>
      <c r="S125" s="181"/>
      <c r="T125" s="183">
        <f>SUM(T126:T152)</f>
        <v>0</v>
      </c>
      <c r="AR125" s="184" t="s">
        <v>85</v>
      </c>
      <c r="AT125" s="185" t="s">
        <v>75</v>
      </c>
      <c r="AU125" s="185" t="s">
        <v>83</v>
      </c>
      <c r="AY125" s="184" t="s">
        <v>138</v>
      </c>
      <c r="BK125" s="186">
        <f>SUM(BK126:BK152)</f>
        <v>0</v>
      </c>
    </row>
    <row r="126" spans="2:65" s="1" customFormat="1" ht="25.5" customHeight="1">
      <c r="B126" s="38"/>
      <c r="C126" s="189" t="s">
        <v>199</v>
      </c>
      <c r="D126" s="189" t="s">
        <v>141</v>
      </c>
      <c r="E126" s="190" t="s">
        <v>302</v>
      </c>
      <c r="F126" s="191" t="s">
        <v>303</v>
      </c>
      <c r="G126" s="192" t="s">
        <v>259</v>
      </c>
      <c r="H126" s="193">
        <v>98.5</v>
      </c>
      <c r="I126" s="194"/>
      <c r="J126" s="195">
        <f>ROUND(I126*H126,2)</f>
        <v>0</v>
      </c>
      <c r="K126" s="191" t="s">
        <v>264</v>
      </c>
      <c r="L126" s="58"/>
      <c r="M126" s="196" t="s">
        <v>23</v>
      </c>
      <c r="N126" s="197" t="s">
        <v>47</v>
      </c>
      <c r="O126" s="39"/>
      <c r="P126" s="198">
        <f>O126*H126</f>
        <v>0</v>
      </c>
      <c r="Q126" s="198">
        <v>5.0000000000000001E-4</v>
      </c>
      <c r="R126" s="198">
        <f>Q126*H126</f>
        <v>4.9250000000000002E-2</v>
      </c>
      <c r="S126" s="198">
        <v>0</v>
      </c>
      <c r="T126" s="199">
        <f>S126*H126</f>
        <v>0</v>
      </c>
      <c r="AR126" s="21" t="s">
        <v>295</v>
      </c>
      <c r="AT126" s="21" t="s">
        <v>141</v>
      </c>
      <c r="AU126" s="21" t="s">
        <v>85</v>
      </c>
      <c r="AY126" s="21" t="s">
        <v>138</v>
      </c>
      <c r="BE126" s="200">
        <f>IF(N126="základní",J126,0)</f>
        <v>0</v>
      </c>
      <c r="BF126" s="200">
        <f>IF(N126="snížená",J126,0)</f>
        <v>0</v>
      </c>
      <c r="BG126" s="200">
        <f>IF(N126="zákl. přenesená",J126,0)</f>
        <v>0</v>
      </c>
      <c r="BH126" s="200">
        <f>IF(N126="sníž. přenesená",J126,0)</f>
        <v>0</v>
      </c>
      <c r="BI126" s="200">
        <f>IF(N126="nulová",J126,0)</f>
        <v>0</v>
      </c>
      <c r="BJ126" s="21" t="s">
        <v>83</v>
      </c>
      <c r="BK126" s="200">
        <f>ROUND(I126*H126,2)</f>
        <v>0</v>
      </c>
      <c r="BL126" s="21" t="s">
        <v>295</v>
      </c>
      <c r="BM126" s="21" t="s">
        <v>304</v>
      </c>
    </row>
    <row r="127" spans="2:65" s="1" customFormat="1" ht="27">
      <c r="B127" s="38"/>
      <c r="C127" s="60"/>
      <c r="D127" s="201" t="s">
        <v>147</v>
      </c>
      <c r="E127" s="60"/>
      <c r="F127" s="202" t="s">
        <v>305</v>
      </c>
      <c r="G127" s="60"/>
      <c r="H127" s="60"/>
      <c r="I127" s="160"/>
      <c r="J127" s="60"/>
      <c r="K127" s="60"/>
      <c r="L127" s="58"/>
      <c r="M127" s="203"/>
      <c r="N127" s="39"/>
      <c r="O127" s="39"/>
      <c r="P127" s="39"/>
      <c r="Q127" s="39"/>
      <c r="R127" s="39"/>
      <c r="S127" s="39"/>
      <c r="T127" s="75"/>
      <c r="AT127" s="21" t="s">
        <v>147</v>
      </c>
      <c r="AU127" s="21" t="s">
        <v>85</v>
      </c>
    </row>
    <row r="128" spans="2:65" s="1" customFormat="1" ht="40.5">
      <c r="B128" s="38"/>
      <c r="C128" s="60"/>
      <c r="D128" s="201" t="s">
        <v>151</v>
      </c>
      <c r="E128" s="60"/>
      <c r="F128" s="204" t="s">
        <v>306</v>
      </c>
      <c r="G128" s="60"/>
      <c r="H128" s="60"/>
      <c r="I128" s="160"/>
      <c r="J128" s="60"/>
      <c r="K128" s="60"/>
      <c r="L128" s="58"/>
      <c r="M128" s="203"/>
      <c r="N128" s="39"/>
      <c r="O128" s="39"/>
      <c r="P128" s="39"/>
      <c r="Q128" s="39"/>
      <c r="R128" s="39"/>
      <c r="S128" s="39"/>
      <c r="T128" s="75"/>
      <c r="AT128" s="21" t="s">
        <v>151</v>
      </c>
      <c r="AU128" s="21" t="s">
        <v>85</v>
      </c>
    </row>
    <row r="129" spans="2:65" s="11" customFormat="1" ht="13.5">
      <c r="B129" s="205"/>
      <c r="C129" s="206"/>
      <c r="D129" s="201" t="s">
        <v>212</v>
      </c>
      <c r="E129" s="207" t="s">
        <v>23</v>
      </c>
      <c r="F129" s="208" t="s">
        <v>307</v>
      </c>
      <c r="G129" s="206"/>
      <c r="H129" s="209">
        <v>13.5</v>
      </c>
      <c r="I129" s="210"/>
      <c r="J129" s="206"/>
      <c r="K129" s="206"/>
      <c r="L129" s="211"/>
      <c r="M129" s="212"/>
      <c r="N129" s="213"/>
      <c r="O129" s="213"/>
      <c r="P129" s="213"/>
      <c r="Q129" s="213"/>
      <c r="R129" s="213"/>
      <c r="S129" s="213"/>
      <c r="T129" s="214"/>
      <c r="AT129" s="215" t="s">
        <v>212</v>
      </c>
      <c r="AU129" s="215" t="s">
        <v>85</v>
      </c>
      <c r="AV129" s="11" t="s">
        <v>85</v>
      </c>
      <c r="AW129" s="11" t="s">
        <v>39</v>
      </c>
      <c r="AX129" s="11" t="s">
        <v>76</v>
      </c>
      <c r="AY129" s="215" t="s">
        <v>138</v>
      </c>
    </row>
    <row r="130" spans="2:65" s="11" customFormat="1" ht="13.5">
      <c r="B130" s="205"/>
      <c r="C130" s="206"/>
      <c r="D130" s="201" t="s">
        <v>212</v>
      </c>
      <c r="E130" s="207" t="s">
        <v>23</v>
      </c>
      <c r="F130" s="208" t="s">
        <v>308</v>
      </c>
      <c r="G130" s="206"/>
      <c r="H130" s="209">
        <v>85</v>
      </c>
      <c r="I130" s="210"/>
      <c r="J130" s="206"/>
      <c r="K130" s="206"/>
      <c r="L130" s="211"/>
      <c r="M130" s="212"/>
      <c r="N130" s="213"/>
      <c r="O130" s="213"/>
      <c r="P130" s="213"/>
      <c r="Q130" s="213"/>
      <c r="R130" s="213"/>
      <c r="S130" s="213"/>
      <c r="T130" s="214"/>
      <c r="AT130" s="215" t="s">
        <v>212</v>
      </c>
      <c r="AU130" s="215" t="s">
        <v>85</v>
      </c>
      <c r="AV130" s="11" t="s">
        <v>85</v>
      </c>
      <c r="AW130" s="11" t="s">
        <v>39</v>
      </c>
      <c r="AX130" s="11" t="s">
        <v>76</v>
      </c>
      <c r="AY130" s="215" t="s">
        <v>138</v>
      </c>
    </row>
    <row r="131" spans="2:65" s="12" customFormat="1" ht="13.5">
      <c r="B131" s="219"/>
      <c r="C131" s="220"/>
      <c r="D131" s="201" t="s">
        <v>212</v>
      </c>
      <c r="E131" s="221" t="s">
        <v>23</v>
      </c>
      <c r="F131" s="222" t="s">
        <v>309</v>
      </c>
      <c r="G131" s="220"/>
      <c r="H131" s="223">
        <v>98.5</v>
      </c>
      <c r="I131" s="224"/>
      <c r="J131" s="220"/>
      <c r="K131" s="220"/>
      <c r="L131" s="225"/>
      <c r="M131" s="226"/>
      <c r="N131" s="227"/>
      <c r="O131" s="227"/>
      <c r="P131" s="227"/>
      <c r="Q131" s="227"/>
      <c r="R131" s="227"/>
      <c r="S131" s="227"/>
      <c r="T131" s="228"/>
      <c r="AT131" s="229" t="s">
        <v>212</v>
      </c>
      <c r="AU131" s="229" t="s">
        <v>85</v>
      </c>
      <c r="AV131" s="12" t="s">
        <v>161</v>
      </c>
      <c r="AW131" s="12" t="s">
        <v>39</v>
      </c>
      <c r="AX131" s="12" t="s">
        <v>83</v>
      </c>
      <c r="AY131" s="229" t="s">
        <v>138</v>
      </c>
    </row>
    <row r="132" spans="2:65" s="1" customFormat="1" ht="25.5" customHeight="1">
      <c r="B132" s="38"/>
      <c r="C132" s="189" t="s">
        <v>310</v>
      </c>
      <c r="D132" s="189" t="s">
        <v>141</v>
      </c>
      <c r="E132" s="190" t="s">
        <v>311</v>
      </c>
      <c r="F132" s="191" t="s">
        <v>312</v>
      </c>
      <c r="G132" s="192" t="s">
        <v>259</v>
      </c>
      <c r="H132" s="193">
        <v>110</v>
      </c>
      <c r="I132" s="194"/>
      <c r="J132" s="195">
        <f>ROUND(I132*H132,2)</f>
        <v>0</v>
      </c>
      <c r="K132" s="191" t="s">
        <v>23</v>
      </c>
      <c r="L132" s="58"/>
      <c r="M132" s="196" t="s">
        <v>23</v>
      </c>
      <c r="N132" s="197" t="s">
        <v>47</v>
      </c>
      <c r="O132" s="39"/>
      <c r="P132" s="198">
        <f>O132*H132</f>
        <v>0</v>
      </c>
      <c r="Q132" s="198">
        <v>5.0000000000000001E-4</v>
      </c>
      <c r="R132" s="198">
        <f>Q132*H132</f>
        <v>5.5E-2</v>
      </c>
      <c r="S132" s="198">
        <v>0</v>
      </c>
      <c r="T132" s="199">
        <f>S132*H132</f>
        <v>0</v>
      </c>
      <c r="AR132" s="21" t="s">
        <v>295</v>
      </c>
      <c r="AT132" s="21" t="s">
        <v>141</v>
      </c>
      <c r="AU132" s="21" t="s">
        <v>85</v>
      </c>
      <c r="AY132" s="21" t="s">
        <v>138</v>
      </c>
      <c r="BE132" s="200">
        <f>IF(N132="základní",J132,0)</f>
        <v>0</v>
      </c>
      <c r="BF132" s="200">
        <f>IF(N132="snížená",J132,0)</f>
        <v>0</v>
      </c>
      <c r="BG132" s="200">
        <f>IF(N132="zákl. přenesená",J132,0)</f>
        <v>0</v>
      </c>
      <c r="BH132" s="200">
        <f>IF(N132="sníž. přenesená",J132,0)</f>
        <v>0</v>
      </c>
      <c r="BI132" s="200">
        <f>IF(N132="nulová",J132,0)</f>
        <v>0</v>
      </c>
      <c r="BJ132" s="21" t="s">
        <v>83</v>
      </c>
      <c r="BK132" s="200">
        <f>ROUND(I132*H132,2)</f>
        <v>0</v>
      </c>
      <c r="BL132" s="21" t="s">
        <v>295</v>
      </c>
      <c r="BM132" s="21" t="s">
        <v>313</v>
      </c>
    </row>
    <row r="133" spans="2:65" s="1" customFormat="1" ht="67.5">
      <c r="B133" s="38"/>
      <c r="C133" s="60"/>
      <c r="D133" s="201" t="s">
        <v>147</v>
      </c>
      <c r="E133" s="60"/>
      <c r="F133" s="202" t="s">
        <v>314</v>
      </c>
      <c r="G133" s="60"/>
      <c r="H133" s="60"/>
      <c r="I133" s="160"/>
      <c r="J133" s="60"/>
      <c r="K133" s="60"/>
      <c r="L133" s="58"/>
      <c r="M133" s="203"/>
      <c r="N133" s="39"/>
      <c r="O133" s="39"/>
      <c r="P133" s="39"/>
      <c r="Q133" s="39"/>
      <c r="R133" s="39"/>
      <c r="S133" s="39"/>
      <c r="T133" s="75"/>
      <c r="AT133" s="21" t="s">
        <v>147</v>
      </c>
      <c r="AU133" s="21" t="s">
        <v>85</v>
      </c>
    </row>
    <row r="134" spans="2:65" s="1" customFormat="1" ht="67.5">
      <c r="B134" s="38"/>
      <c r="C134" s="60"/>
      <c r="D134" s="201" t="s">
        <v>151</v>
      </c>
      <c r="E134" s="60"/>
      <c r="F134" s="204" t="s">
        <v>315</v>
      </c>
      <c r="G134" s="60"/>
      <c r="H134" s="60"/>
      <c r="I134" s="160"/>
      <c r="J134" s="60"/>
      <c r="K134" s="60"/>
      <c r="L134" s="58"/>
      <c r="M134" s="203"/>
      <c r="N134" s="39"/>
      <c r="O134" s="39"/>
      <c r="P134" s="39"/>
      <c r="Q134" s="39"/>
      <c r="R134" s="39"/>
      <c r="S134" s="39"/>
      <c r="T134" s="75"/>
      <c r="AT134" s="21" t="s">
        <v>151</v>
      </c>
      <c r="AU134" s="21" t="s">
        <v>85</v>
      </c>
    </row>
    <row r="135" spans="2:65" s="11" customFormat="1" ht="13.5">
      <c r="B135" s="205"/>
      <c r="C135" s="206"/>
      <c r="D135" s="201" t="s">
        <v>212</v>
      </c>
      <c r="E135" s="207" t="s">
        <v>23</v>
      </c>
      <c r="F135" s="208" t="s">
        <v>316</v>
      </c>
      <c r="G135" s="206"/>
      <c r="H135" s="209">
        <v>110</v>
      </c>
      <c r="I135" s="210"/>
      <c r="J135" s="206"/>
      <c r="K135" s="206"/>
      <c r="L135" s="211"/>
      <c r="M135" s="212"/>
      <c r="N135" s="213"/>
      <c r="O135" s="213"/>
      <c r="P135" s="213"/>
      <c r="Q135" s="213"/>
      <c r="R135" s="213"/>
      <c r="S135" s="213"/>
      <c r="T135" s="214"/>
      <c r="AT135" s="215" t="s">
        <v>212</v>
      </c>
      <c r="AU135" s="215" t="s">
        <v>85</v>
      </c>
      <c r="AV135" s="11" t="s">
        <v>85</v>
      </c>
      <c r="AW135" s="11" t="s">
        <v>39</v>
      </c>
      <c r="AX135" s="11" t="s">
        <v>83</v>
      </c>
      <c r="AY135" s="215" t="s">
        <v>138</v>
      </c>
    </row>
    <row r="136" spans="2:65" s="1" customFormat="1" ht="16.5" customHeight="1">
      <c r="B136" s="38"/>
      <c r="C136" s="189" t="s">
        <v>207</v>
      </c>
      <c r="D136" s="189" t="s">
        <v>141</v>
      </c>
      <c r="E136" s="190" t="s">
        <v>317</v>
      </c>
      <c r="F136" s="191" t="s">
        <v>318</v>
      </c>
      <c r="G136" s="192" t="s">
        <v>259</v>
      </c>
      <c r="H136" s="193">
        <v>600</v>
      </c>
      <c r="I136" s="194"/>
      <c r="J136" s="195">
        <f>ROUND(I136*H136,2)</f>
        <v>0</v>
      </c>
      <c r="K136" s="191" t="s">
        <v>23</v>
      </c>
      <c r="L136" s="58"/>
      <c r="M136" s="196" t="s">
        <v>23</v>
      </c>
      <c r="N136" s="197" t="s">
        <v>47</v>
      </c>
      <c r="O136" s="39"/>
      <c r="P136" s="198">
        <f>O136*H136</f>
        <v>0</v>
      </c>
      <c r="Q136" s="198">
        <v>0.03</v>
      </c>
      <c r="R136" s="198">
        <f>Q136*H136</f>
        <v>18</v>
      </c>
      <c r="S136" s="198">
        <v>0</v>
      </c>
      <c r="T136" s="199">
        <f>S136*H136</f>
        <v>0</v>
      </c>
      <c r="AR136" s="21" t="s">
        <v>295</v>
      </c>
      <c r="AT136" s="21" t="s">
        <v>141</v>
      </c>
      <c r="AU136" s="21" t="s">
        <v>85</v>
      </c>
      <c r="AY136" s="21" t="s">
        <v>138</v>
      </c>
      <c r="BE136" s="200">
        <f>IF(N136="základní",J136,0)</f>
        <v>0</v>
      </c>
      <c r="BF136" s="200">
        <f>IF(N136="snížená",J136,0)</f>
        <v>0</v>
      </c>
      <c r="BG136" s="200">
        <f>IF(N136="zákl. přenesená",J136,0)</f>
        <v>0</v>
      </c>
      <c r="BH136" s="200">
        <f>IF(N136="sníž. přenesená",J136,0)</f>
        <v>0</v>
      </c>
      <c r="BI136" s="200">
        <f>IF(N136="nulová",J136,0)</f>
        <v>0</v>
      </c>
      <c r="BJ136" s="21" t="s">
        <v>83</v>
      </c>
      <c r="BK136" s="200">
        <f>ROUND(I136*H136,2)</f>
        <v>0</v>
      </c>
      <c r="BL136" s="21" t="s">
        <v>295</v>
      </c>
      <c r="BM136" s="21" t="s">
        <v>319</v>
      </c>
    </row>
    <row r="137" spans="2:65" s="1" customFormat="1" ht="13.5">
      <c r="B137" s="38"/>
      <c r="C137" s="60"/>
      <c r="D137" s="201" t="s">
        <v>147</v>
      </c>
      <c r="E137" s="60"/>
      <c r="F137" s="202" t="s">
        <v>320</v>
      </c>
      <c r="G137" s="60"/>
      <c r="H137" s="60"/>
      <c r="I137" s="160"/>
      <c r="J137" s="60"/>
      <c r="K137" s="60"/>
      <c r="L137" s="58"/>
      <c r="M137" s="203"/>
      <c r="N137" s="39"/>
      <c r="O137" s="39"/>
      <c r="P137" s="39"/>
      <c r="Q137" s="39"/>
      <c r="R137" s="39"/>
      <c r="S137" s="39"/>
      <c r="T137" s="75"/>
      <c r="AT137" s="21" t="s">
        <v>147</v>
      </c>
      <c r="AU137" s="21" t="s">
        <v>85</v>
      </c>
    </row>
    <row r="138" spans="2:65" s="1" customFormat="1" ht="81">
      <c r="B138" s="38"/>
      <c r="C138" s="60"/>
      <c r="D138" s="201" t="s">
        <v>151</v>
      </c>
      <c r="E138" s="60"/>
      <c r="F138" s="204" t="s">
        <v>321</v>
      </c>
      <c r="G138" s="60"/>
      <c r="H138" s="60"/>
      <c r="I138" s="160"/>
      <c r="J138" s="60"/>
      <c r="K138" s="60"/>
      <c r="L138" s="58"/>
      <c r="M138" s="203"/>
      <c r="N138" s="39"/>
      <c r="O138" s="39"/>
      <c r="P138" s="39"/>
      <c r="Q138" s="39"/>
      <c r="R138" s="39"/>
      <c r="S138" s="39"/>
      <c r="T138" s="75"/>
      <c r="AT138" s="21" t="s">
        <v>151</v>
      </c>
      <c r="AU138" s="21" t="s">
        <v>85</v>
      </c>
    </row>
    <row r="139" spans="2:65" s="11" customFormat="1" ht="13.5">
      <c r="B139" s="205"/>
      <c r="C139" s="206"/>
      <c r="D139" s="201" t="s">
        <v>212</v>
      </c>
      <c r="E139" s="207" t="s">
        <v>23</v>
      </c>
      <c r="F139" s="208" t="s">
        <v>322</v>
      </c>
      <c r="G139" s="206"/>
      <c r="H139" s="209">
        <v>600</v>
      </c>
      <c r="I139" s="210"/>
      <c r="J139" s="206"/>
      <c r="K139" s="206"/>
      <c r="L139" s="211"/>
      <c r="M139" s="212"/>
      <c r="N139" s="213"/>
      <c r="O139" s="213"/>
      <c r="P139" s="213"/>
      <c r="Q139" s="213"/>
      <c r="R139" s="213"/>
      <c r="S139" s="213"/>
      <c r="T139" s="214"/>
      <c r="AT139" s="215" t="s">
        <v>212</v>
      </c>
      <c r="AU139" s="215" t="s">
        <v>85</v>
      </c>
      <c r="AV139" s="11" t="s">
        <v>85</v>
      </c>
      <c r="AW139" s="11" t="s">
        <v>39</v>
      </c>
      <c r="AX139" s="11" t="s">
        <v>83</v>
      </c>
      <c r="AY139" s="215" t="s">
        <v>138</v>
      </c>
    </row>
    <row r="140" spans="2:65" s="1" customFormat="1" ht="25.5" customHeight="1">
      <c r="B140" s="38"/>
      <c r="C140" s="189" t="s">
        <v>214</v>
      </c>
      <c r="D140" s="189" t="s">
        <v>141</v>
      </c>
      <c r="E140" s="190" t="s">
        <v>323</v>
      </c>
      <c r="F140" s="191" t="s">
        <v>324</v>
      </c>
      <c r="G140" s="192" t="s">
        <v>259</v>
      </c>
      <c r="H140" s="193">
        <v>600</v>
      </c>
      <c r="I140" s="194"/>
      <c r="J140" s="195">
        <f>ROUND(I140*H140,2)</f>
        <v>0</v>
      </c>
      <c r="K140" s="191" t="s">
        <v>23</v>
      </c>
      <c r="L140" s="58"/>
      <c r="M140" s="196" t="s">
        <v>23</v>
      </c>
      <c r="N140" s="197" t="s">
        <v>47</v>
      </c>
      <c r="O140" s="39"/>
      <c r="P140" s="198">
        <f>O140*H140</f>
        <v>0</v>
      </c>
      <c r="Q140" s="198">
        <v>2E-3</v>
      </c>
      <c r="R140" s="198">
        <f>Q140*H140</f>
        <v>1.2</v>
      </c>
      <c r="S140" s="198">
        <v>0</v>
      </c>
      <c r="T140" s="199">
        <f>S140*H140</f>
        <v>0</v>
      </c>
      <c r="AR140" s="21" t="s">
        <v>295</v>
      </c>
      <c r="AT140" s="21" t="s">
        <v>141</v>
      </c>
      <c r="AU140" s="21" t="s">
        <v>85</v>
      </c>
      <c r="AY140" s="21" t="s">
        <v>138</v>
      </c>
      <c r="BE140" s="200">
        <f>IF(N140="základní",J140,0)</f>
        <v>0</v>
      </c>
      <c r="BF140" s="200">
        <f>IF(N140="snížená",J140,0)</f>
        <v>0</v>
      </c>
      <c r="BG140" s="200">
        <f>IF(N140="zákl. přenesená",J140,0)</f>
        <v>0</v>
      </c>
      <c r="BH140" s="200">
        <f>IF(N140="sníž. přenesená",J140,0)</f>
        <v>0</v>
      </c>
      <c r="BI140" s="200">
        <f>IF(N140="nulová",J140,0)</f>
        <v>0</v>
      </c>
      <c r="BJ140" s="21" t="s">
        <v>83</v>
      </c>
      <c r="BK140" s="200">
        <f>ROUND(I140*H140,2)</f>
        <v>0</v>
      </c>
      <c r="BL140" s="21" t="s">
        <v>295</v>
      </c>
      <c r="BM140" s="21" t="s">
        <v>325</v>
      </c>
    </row>
    <row r="141" spans="2:65" s="1" customFormat="1" ht="40.5">
      <c r="B141" s="38"/>
      <c r="C141" s="60"/>
      <c r="D141" s="201" t="s">
        <v>147</v>
      </c>
      <c r="E141" s="60"/>
      <c r="F141" s="202" t="s">
        <v>326</v>
      </c>
      <c r="G141" s="60"/>
      <c r="H141" s="60"/>
      <c r="I141" s="160"/>
      <c r="J141" s="60"/>
      <c r="K141" s="60"/>
      <c r="L141" s="58"/>
      <c r="M141" s="203"/>
      <c r="N141" s="39"/>
      <c r="O141" s="39"/>
      <c r="P141" s="39"/>
      <c r="Q141" s="39"/>
      <c r="R141" s="39"/>
      <c r="S141" s="39"/>
      <c r="T141" s="75"/>
      <c r="AT141" s="21" t="s">
        <v>147</v>
      </c>
      <c r="AU141" s="21" t="s">
        <v>85</v>
      </c>
    </row>
    <row r="142" spans="2:65" s="1" customFormat="1" ht="54">
      <c r="B142" s="38"/>
      <c r="C142" s="60"/>
      <c r="D142" s="201" t="s">
        <v>151</v>
      </c>
      <c r="E142" s="60"/>
      <c r="F142" s="204" t="s">
        <v>327</v>
      </c>
      <c r="G142" s="60"/>
      <c r="H142" s="60"/>
      <c r="I142" s="160"/>
      <c r="J142" s="60"/>
      <c r="K142" s="60"/>
      <c r="L142" s="58"/>
      <c r="M142" s="203"/>
      <c r="N142" s="39"/>
      <c r="O142" s="39"/>
      <c r="P142" s="39"/>
      <c r="Q142" s="39"/>
      <c r="R142" s="39"/>
      <c r="S142" s="39"/>
      <c r="T142" s="75"/>
      <c r="AT142" s="21" t="s">
        <v>151</v>
      </c>
      <c r="AU142" s="21" t="s">
        <v>85</v>
      </c>
    </row>
    <row r="143" spans="2:65" s="11" customFormat="1" ht="13.5">
      <c r="B143" s="205"/>
      <c r="C143" s="206"/>
      <c r="D143" s="201" t="s">
        <v>212</v>
      </c>
      <c r="E143" s="207" t="s">
        <v>23</v>
      </c>
      <c r="F143" s="208" t="s">
        <v>328</v>
      </c>
      <c r="G143" s="206"/>
      <c r="H143" s="209">
        <v>270</v>
      </c>
      <c r="I143" s="210"/>
      <c r="J143" s="206"/>
      <c r="K143" s="206"/>
      <c r="L143" s="211"/>
      <c r="M143" s="212"/>
      <c r="N143" s="213"/>
      <c r="O143" s="213"/>
      <c r="P143" s="213"/>
      <c r="Q143" s="213"/>
      <c r="R143" s="213"/>
      <c r="S143" s="213"/>
      <c r="T143" s="214"/>
      <c r="AT143" s="215" t="s">
        <v>212</v>
      </c>
      <c r="AU143" s="215" t="s">
        <v>85</v>
      </c>
      <c r="AV143" s="11" t="s">
        <v>85</v>
      </c>
      <c r="AW143" s="11" t="s">
        <v>39</v>
      </c>
      <c r="AX143" s="11" t="s">
        <v>76</v>
      </c>
      <c r="AY143" s="215" t="s">
        <v>138</v>
      </c>
    </row>
    <row r="144" spans="2:65" s="11" customFormat="1" ht="13.5">
      <c r="B144" s="205"/>
      <c r="C144" s="206"/>
      <c r="D144" s="201" t="s">
        <v>212</v>
      </c>
      <c r="E144" s="207" t="s">
        <v>23</v>
      </c>
      <c r="F144" s="208" t="s">
        <v>329</v>
      </c>
      <c r="G144" s="206"/>
      <c r="H144" s="209">
        <v>70</v>
      </c>
      <c r="I144" s="210"/>
      <c r="J144" s="206"/>
      <c r="K144" s="206"/>
      <c r="L144" s="211"/>
      <c r="M144" s="212"/>
      <c r="N144" s="213"/>
      <c r="O144" s="213"/>
      <c r="P144" s="213"/>
      <c r="Q144" s="213"/>
      <c r="R144" s="213"/>
      <c r="S144" s="213"/>
      <c r="T144" s="214"/>
      <c r="AT144" s="215" t="s">
        <v>212</v>
      </c>
      <c r="AU144" s="215" t="s">
        <v>85</v>
      </c>
      <c r="AV144" s="11" t="s">
        <v>85</v>
      </c>
      <c r="AW144" s="11" t="s">
        <v>39</v>
      </c>
      <c r="AX144" s="11" t="s">
        <v>76</v>
      </c>
      <c r="AY144" s="215" t="s">
        <v>138</v>
      </c>
    </row>
    <row r="145" spans="2:65" s="11" customFormat="1" ht="13.5">
      <c r="B145" s="205"/>
      <c r="C145" s="206"/>
      <c r="D145" s="201" t="s">
        <v>212</v>
      </c>
      <c r="E145" s="207" t="s">
        <v>23</v>
      </c>
      <c r="F145" s="208" t="s">
        <v>330</v>
      </c>
      <c r="G145" s="206"/>
      <c r="H145" s="209">
        <v>260</v>
      </c>
      <c r="I145" s="210"/>
      <c r="J145" s="206"/>
      <c r="K145" s="206"/>
      <c r="L145" s="211"/>
      <c r="M145" s="212"/>
      <c r="N145" s="213"/>
      <c r="O145" s="213"/>
      <c r="P145" s="213"/>
      <c r="Q145" s="213"/>
      <c r="R145" s="213"/>
      <c r="S145" s="213"/>
      <c r="T145" s="214"/>
      <c r="AT145" s="215" t="s">
        <v>212</v>
      </c>
      <c r="AU145" s="215" t="s">
        <v>85</v>
      </c>
      <c r="AV145" s="11" t="s">
        <v>85</v>
      </c>
      <c r="AW145" s="11" t="s">
        <v>39</v>
      </c>
      <c r="AX145" s="11" t="s">
        <v>76</v>
      </c>
      <c r="AY145" s="215" t="s">
        <v>138</v>
      </c>
    </row>
    <row r="146" spans="2:65" s="12" customFormat="1" ht="13.5">
      <c r="B146" s="219"/>
      <c r="C146" s="220"/>
      <c r="D146" s="201" t="s">
        <v>212</v>
      </c>
      <c r="E146" s="221" t="s">
        <v>23</v>
      </c>
      <c r="F146" s="222" t="s">
        <v>309</v>
      </c>
      <c r="G146" s="220"/>
      <c r="H146" s="223">
        <v>600</v>
      </c>
      <c r="I146" s="224"/>
      <c r="J146" s="220"/>
      <c r="K146" s="220"/>
      <c r="L146" s="225"/>
      <c r="M146" s="226"/>
      <c r="N146" s="227"/>
      <c r="O146" s="227"/>
      <c r="P146" s="227"/>
      <c r="Q146" s="227"/>
      <c r="R146" s="227"/>
      <c r="S146" s="227"/>
      <c r="T146" s="228"/>
      <c r="AT146" s="229" t="s">
        <v>212</v>
      </c>
      <c r="AU146" s="229" t="s">
        <v>85</v>
      </c>
      <c r="AV146" s="12" t="s">
        <v>161</v>
      </c>
      <c r="AW146" s="12" t="s">
        <v>39</v>
      </c>
      <c r="AX146" s="12" t="s">
        <v>83</v>
      </c>
      <c r="AY146" s="229" t="s">
        <v>138</v>
      </c>
    </row>
    <row r="147" spans="2:65" s="1" customFormat="1" ht="25.5" customHeight="1">
      <c r="B147" s="38"/>
      <c r="C147" s="189" t="s">
        <v>10</v>
      </c>
      <c r="D147" s="189" t="s">
        <v>141</v>
      </c>
      <c r="E147" s="190" t="s">
        <v>331</v>
      </c>
      <c r="F147" s="191" t="s">
        <v>332</v>
      </c>
      <c r="G147" s="192" t="s">
        <v>259</v>
      </c>
      <c r="H147" s="193">
        <v>110</v>
      </c>
      <c r="I147" s="194"/>
      <c r="J147" s="195">
        <f>ROUND(I147*H147,2)</f>
        <v>0</v>
      </c>
      <c r="K147" s="191" t="s">
        <v>23</v>
      </c>
      <c r="L147" s="58"/>
      <c r="M147" s="196" t="s">
        <v>23</v>
      </c>
      <c r="N147" s="197" t="s">
        <v>47</v>
      </c>
      <c r="O147" s="39"/>
      <c r="P147" s="198">
        <f>O147*H147</f>
        <v>0</v>
      </c>
      <c r="Q147" s="198">
        <v>2E-3</v>
      </c>
      <c r="R147" s="198">
        <f>Q147*H147</f>
        <v>0.22</v>
      </c>
      <c r="S147" s="198">
        <v>0</v>
      </c>
      <c r="T147" s="199">
        <f>S147*H147</f>
        <v>0</v>
      </c>
      <c r="AR147" s="21" t="s">
        <v>295</v>
      </c>
      <c r="AT147" s="21" t="s">
        <v>141</v>
      </c>
      <c r="AU147" s="21" t="s">
        <v>85</v>
      </c>
      <c r="AY147" s="21" t="s">
        <v>138</v>
      </c>
      <c r="BE147" s="200">
        <f>IF(N147="základní",J147,0)</f>
        <v>0</v>
      </c>
      <c r="BF147" s="200">
        <f>IF(N147="snížená",J147,0)</f>
        <v>0</v>
      </c>
      <c r="BG147" s="200">
        <f>IF(N147="zákl. přenesená",J147,0)</f>
        <v>0</v>
      </c>
      <c r="BH147" s="200">
        <f>IF(N147="sníž. přenesená",J147,0)</f>
        <v>0</v>
      </c>
      <c r="BI147" s="200">
        <f>IF(N147="nulová",J147,0)</f>
        <v>0</v>
      </c>
      <c r="BJ147" s="21" t="s">
        <v>83</v>
      </c>
      <c r="BK147" s="200">
        <f>ROUND(I147*H147,2)</f>
        <v>0</v>
      </c>
      <c r="BL147" s="21" t="s">
        <v>295</v>
      </c>
      <c r="BM147" s="21" t="s">
        <v>333</v>
      </c>
    </row>
    <row r="148" spans="2:65" s="1" customFormat="1" ht="54">
      <c r="B148" s="38"/>
      <c r="C148" s="60"/>
      <c r="D148" s="201" t="s">
        <v>147</v>
      </c>
      <c r="E148" s="60"/>
      <c r="F148" s="202" t="s">
        <v>334</v>
      </c>
      <c r="G148" s="60"/>
      <c r="H148" s="60"/>
      <c r="I148" s="160"/>
      <c r="J148" s="60"/>
      <c r="K148" s="60"/>
      <c r="L148" s="58"/>
      <c r="M148" s="203"/>
      <c r="N148" s="39"/>
      <c r="O148" s="39"/>
      <c r="P148" s="39"/>
      <c r="Q148" s="39"/>
      <c r="R148" s="39"/>
      <c r="S148" s="39"/>
      <c r="T148" s="75"/>
      <c r="AT148" s="21" t="s">
        <v>147</v>
      </c>
      <c r="AU148" s="21" t="s">
        <v>85</v>
      </c>
    </row>
    <row r="149" spans="2:65" s="1" customFormat="1" ht="67.5">
      <c r="B149" s="38"/>
      <c r="C149" s="60"/>
      <c r="D149" s="201" t="s">
        <v>151</v>
      </c>
      <c r="E149" s="60"/>
      <c r="F149" s="204" t="s">
        <v>335</v>
      </c>
      <c r="G149" s="60"/>
      <c r="H149" s="60"/>
      <c r="I149" s="160"/>
      <c r="J149" s="60"/>
      <c r="K149" s="60"/>
      <c r="L149" s="58"/>
      <c r="M149" s="203"/>
      <c r="N149" s="39"/>
      <c r="O149" s="39"/>
      <c r="P149" s="39"/>
      <c r="Q149" s="39"/>
      <c r="R149" s="39"/>
      <c r="S149" s="39"/>
      <c r="T149" s="75"/>
      <c r="AT149" s="21" t="s">
        <v>151</v>
      </c>
      <c r="AU149" s="21" t="s">
        <v>85</v>
      </c>
    </row>
    <row r="150" spans="2:65" s="11" customFormat="1" ht="13.5">
      <c r="B150" s="205"/>
      <c r="C150" s="206"/>
      <c r="D150" s="201" t="s">
        <v>212</v>
      </c>
      <c r="E150" s="207" t="s">
        <v>23</v>
      </c>
      <c r="F150" s="208" t="s">
        <v>316</v>
      </c>
      <c r="G150" s="206"/>
      <c r="H150" s="209">
        <v>110</v>
      </c>
      <c r="I150" s="210"/>
      <c r="J150" s="206"/>
      <c r="K150" s="206"/>
      <c r="L150" s="211"/>
      <c r="M150" s="212"/>
      <c r="N150" s="213"/>
      <c r="O150" s="213"/>
      <c r="P150" s="213"/>
      <c r="Q150" s="213"/>
      <c r="R150" s="213"/>
      <c r="S150" s="213"/>
      <c r="T150" s="214"/>
      <c r="AT150" s="215" t="s">
        <v>212</v>
      </c>
      <c r="AU150" s="215" t="s">
        <v>85</v>
      </c>
      <c r="AV150" s="11" t="s">
        <v>85</v>
      </c>
      <c r="AW150" s="11" t="s">
        <v>39</v>
      </c>
      <c r="AX150" s="11" t="s">
        <v>83</v>
      </c>
      <c r="AY150" s="215" t="s">
        <v>138</v>
      </c>
    </row>
    <row r="151" spans="2:65" s="1" customFormat="1" ht="16.5" customHeight="1">
      <c r="B151" s="38"/>
      <c r="C151" s="189" t="s">
        <v>295</v>
      </c>
      <c r="D151" s="189" t="s">
        <v>141</v>
      </c>
      <c r="E151" s="190" t="s">
        <v>336</v>
      </c>
      <c r="F151" s="191" t="s">
        <v>337</v>
      </c>
      <c r="G151" s="192" t="s">
        <v>247</v>
      </c>
      <c r="H151" s="193">
        <v>19.754000000000001</v>
      </c>
      <c r="I151" s="194"/>
      <c r="J151" s="195">
        <f>ROUND(I151*H151,2)</f>
        <v>0</v>
      </c>
      <c r="K151" s="191" t="s">
        <v>23</v>
      </c>
      <c r="L151" s="58"/>
      <c r="M151" s="196" t="s">
        <v>23</v>
      </c>
      <c r="N151" s="197" t="s">
        <v>47</v>
      </c>
      <c r="O151" s="39"/>
      <c r="P151" s="198">
        <f>O151*H151</f>
        <v>0</v>
      </c>
      <c r="Q151" s="198">
        <v>0</v>
      </c>
      <c r="R151" s="198">
        <f>Q151*H151</f>
        <v>0</v>
      </c>
      <c r="S151" s="198">
        <v>0</v>
      </c>
      <c r="T151" s="199">
        <f>S151*H151</f>
        <v>0</v>
      </c>
      <c r="AR151" s="21" t="s">
        <v>295</v>
      </c>
      <c r="AT151" s="21" t="s">
        <v>141</v>
      </c>
      <c r="AU151" s="21" t="s">
        <v>85</v>
      </c>
      <c r="AY151" s="21" t="s">
        <v>138</v>
      </c>
      <c r="BE151" s="200">
        <f>IF(N151="základní",J151,0)</f>
        <v>0</v>
      </c>
      <c r="BF151" s="200">
        <f>IF(N151="snížená",J151,0)</f>
        <v>0</v>
      </c>
      <c r="BG151" s="200">
        <f>IF(N151="zákl. přenesená",J151,0)</f>
        <v>0</v>
      </c>
      <c r="BH151" s="200">
        <f>IF(N151="sníž. přenesená",J151,0)</f>
        <v>0</v>
      </c>
      <c r="BI151" s="200">
        <f>IF(N151="nulová",J151,0)</f>
        <v>0</v>
      </c>
      <c r="BJ151" s="21" t="s">
        <v>83</v>
      </c>
      <c r="BK151" s="200">
        <f>ROUND(I151*H151,2)</f>
        <v>0</v>
      </c>
      <c r="BL151" s="21" t="s">
        <v>295</v>
      </c>
      <c r="BM151" s="21" t="s">
        <v>338</v>
      </c>
    </row>
    <row r="152" spans="2:65" s="1" customFormat="1" ht="13.5">
      <c r="B152" s="38"/>
      <c r="C152" s="60"/>
      <c r="D152" s="201" t="s">
        <v>147</v>
      </c>
      <c r="E152" s="60"/>
      <c r="F152" s="202" t="s">
        <v>337</v>
      </c>
      <c r="G152" s="60"/>
      <c r="H152" s="60"/>
      <c r="I152" s="160"/>
      <c r="J152" s="60"/>
      <c r="K152" s="60"/>
      <c r="L152" s="58"/>
      <c r="M152" s="216"/>
      <c r="N152" s="217"/>
      <c r="O152" s="217"/>
      <c r="P152" s="217"/>
      <c r="Q152" s="217"/>
      <c r="R152" s="217"/>
      <c r="S152" s="217"/>
      <c r="T152" s="218"/>
      <c r="AT152" s="21" t="s">
        <v>147</v>
      </c>
      <c r="AU152" s="21" t="s">
        <v>85</v>
      </c>
    </row>
    <row r="153" spans="2:65" s="1" customFormat="1" ht="6.95" customHeight="1">
      <c r="B153" s="53"/>
      <c r="C153" s="54"/>
      <c r="D153" s="54"/>
      <c r="E153" s="54"/>
      <c r="F153" s="54"/>
      <c r="G153" s="54"/>
      <c r="H153" s="54"/>
      <c r="I153" s="136"/>
      <c r="J153" s="54"/>
      <c r="K153" s="54"/>
      <c r="L153" s="58"/>
    </row>
  </sheetData>
  <sheetProtection algorithmName="SHA-512" hashValue="Xy/069lSK/3LarjF+TtHEuUReQrJ1aqDkIqu4AZJOkD/0VGUFrE80B+1Gwb8gb3lfF9ee18uJbxTgeKj7pDdnw==" saltValue="ytIzD0qfWigEEPP3jLVPL6IS2d6H9xJglDfaeZXSwH6QB7BayjdpYcM1K+kYGC4KXamFwwXNIwPDsf/3YRUEsA==" spinCount="100000" sheet="1" objects="1" scenarios="1" formatColumns="0" formatRows="0" autoFilter="0"/>
  <autoFilter ref="C82:K152"/>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R9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101</v>
      </c>
      <c r="G1" s="286" t="s">
        <v>102</v>
      </c>
      <c r="H1" s="286"/>
      <c r="I1" s="112"/>
      <c r="J1" s="111" t="s">
        <v>103</v>
      </c>
      <c r="K1" s="110" t="s">
        <v>104</v>
      </c>
      <c r="L1" s="111" t="s">
        <v>105</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248"/>
      <c r="M2" s="248"/>
      <c r="N2" s="248"/>
      <c r="O2" s="248"/>
      <c r="P2" s="248"/>
      <c r="Q2" s="248"/>
      <c r="R2" s="248"/>
      <c r="S2" s="248"/>
      <c r="T2" s="248"/>
      <c r="U2" s="248"/>
      <c r="V2" s="248"/>
      <c r="AT2" s="21" t="s">
        <v>93</v>
      </c>
    </row>
    <row r="3" spans="1:70" ht="6.95" customHeight="1">
      <c r="B3" s="22"/>
      <c r="C3" s="23"/>
      <c r="D3" s="23"/>
      <c r="E3" s="23"/>
      <c r="F3" s="23"/>
      <c r="G3" s="23"/>
      <c r="H3" s="23"/>
      <c r="I3" s="113"/>
      <c r="J3" s="23"/>
      <c r="K3" s="24"/>
      <c r="AT3" s="21" t="s">
        <v>85</v>
      </c>
    </row>
    <row r="4" spans="1:70" ht="36.950000000000003" customHeight="1">
      <c r="B4" s="25"/>
      <c r="C4" s="26"/>
      <c r="D4" s="27" t="s">
        <v>106</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16.5" customHeight="1">
      <c r="B7" s="25"/>
      <c r="C7" s="26"/>
      <c r="D7" s="26"/>
      <c r="E7" s="278" t="str">
        <f>'Rekapitulace stavby'!K6</f>
        <v>VD Orlík - oprava povrchových ochran a konstrukce segmentového uzávěru</v>
      </c>
      <c r="F7" s="279"/>
      <c r="G7" s="279"/>
      <c r="H7" s="279"/>
      <c r="I7" s="114"/>
      <c r="J7" s="26"/>
      <c r="K7" s="28"/>
    </row>
    <row r="8" spans="1:70" s="1" customFormat="1">
      <c r="B8" s="38"/>
      <c r="C8" s="39"/>
      <c r="D8" s="34" t="s">
        <v>107</v>
      </c>
      <c r="E8" s="39"/>
      <c r="F8" s="39"/>
      <c r="G8" s="39"/>
      <c r="H8" s="39"/>
      <c r="I8" s="115"/>
      <c r="J8" s="39"/>
      <c r="K8" s="42"/>
    </row>
    <row r="9" spans="1:70" s="1" customFormat="1" ht="36.950000000000003" customHeight="1">
      <c r="B9" s="38"/>
      <c r="C9" s="39"/>
      <c r="D9" s="39"/>
      <c r="E9" s="280" t="s">
        <v>339</v>
      </c>
      <c r="F9" s="281"/>
      <c r="G9" s="281"/>
      <c r="H9" s="281"/>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90</v>
      </c>
      <c r="G11" s="39"/>
      <c r="H11" s="39"/>
      <c r="I11" s="116" t="s">
        <v>22</v>
      </c>
      <c r="J11" s="32" t="s">
        <v>23</v>
      </c>
      <c r="K11" s="42"/>
    </row>
    <row r="12" spans="1:70" s="1" customFormat="1" ht="14.45" customHeight="1">
      <c r="B12" s="38"/>
      <c r="C12" s="39"/>
      <c r="D12" s="34" t="s">
        <v>24</v>
      </c>
      <c r="E12" s="39"/>
      <c r="F12" s="32" t="s">
        <v>25</v>
      </c>
      <c r="G12" s="39"/>
      <c r="H12" s="39"/>
      <c r="I12" s="116" t="s">
        <v>26</v>
      </c>
      <c r="J12" s="117" t="str">
        <f>'Rekapitulace stavby'!AN8</f>
        <v>23.8.2019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28</v>
      </c>
      <c r="E14" s="39"/>
      <c r="F14" s="39"/>
      <c r="G14" s="39"/>
      <c r="H14" s="39"/>
      <c r="I14" s="116" t="s">
        <v>29</v>
      </c>
      <c r="J14" s="32" t="s">
        <v>30</v>
      </c>
      <c r="K14" s="42"/>
    </row>
    <row r="15" spans="1:70" s="1" customFormat="1" ht="18" customHeight="1">
      <c r="B15" s="38"/>
      <c r="C15" s="39"/>
      <c r="D15" s="39"/>
      <c r="E15" s="32" t="s">
        <v>31</v>
      </c>
      <c r="F15" s="39"/>
      <c r="G15" s="39"/>
      <c r="H15" s="39"/>
      <c r="I15" s="116" t="s">
        <v>32</v>
      </c>
      <c r="J15" s="32" t="s">
        <v>33</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34</v>
      </c>
      <c r="E17" s="39"/>
      <c r="F17" s="39"/>
      <c r="G17" s="39"/>
      <c r="H17" s="39"/>
      <c r="I17" s="116" t="s">
        <v>29</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32</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36</v>
      </c>
      <c r="E20" s="39"/>
      <c r="F20" s="39"/>
      <c r="G20" s="39"/>
      <c r="H20" s="39"/>
      <c r="I20" s="116" t="s">
        <v>29</v>
      </c>
      <c r="J20" s="32" t="s">
        <v>37</v>
      </c>
      <c r="K20" s="42"/>
    </row>
    <row r="21" spans="2:11" s="1" customFormat="1" ht="18" customHeight="1">
      <c r="B21" s="38"/>
      <c r="C21" s="39"/>
      <c r="D21" s="39"/>
      <c r="E21" s="32" t="s">
        <v>38</v>
      </c>
      <c r="F21" s="39"/>
      <c r="G21" s="39"/>
      <c r="H21" s="39"/>
      <c r="I21" s="116" t="s">
        <v>32</v>
      </c>
      <c r="J21" s="32" t="s">
        <v>23</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40</v>
      </c>
      <c r="E23" s="39"/>
      <c r="F23" s="39"/>
      <c r="G23" s="39"/>
      <c r="H23" s="39"/>
      <c r="I23" s="115"/>
      <c r="J23" s="39"/>
      <c r="K23" s="42"/>
    </row>
    <row r="24" spans="2:11" s="6" customFormat="1" ht="57" customHeight="1">
      <c r="B24" s="118"/>
      <c r="C24" s="119"/>
      <c r="D24" s="119"/>
      <c r="E24" s="267" t="s">
        <v>41</v>
      </c>
      <c r="F24" s="267"/>
      <c r="G24" s="267"/>
      <c r="H24" s="267"/>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42</v>
      </c>
      <c r="E27" s="39"/>
      <c r="F27" s="39"/>
      <c r="G27" s="39"/>
      <c r="H27" s="39"/>
      <c r="I27" s="115"/>
      <c r="J27" s="125">
        <f>ROUND(J76,2)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44</v>
      </c>
      <c r="G29" s="39"/>
      <c r="H29" s="39"/>
      <c r="I29" s="126" t="s">
        <v>43</v>
      </c>
      <c r="J29" s="43" t="s">
        <v>45</v>
      </c>
      <c r="K29" s="42"/>
    </row>
    <row r="30" spans="2:11" s="1" customFormat="1" ht="14.45" customHeight="1">
      <c r="B30" s="38"/>
      <c r="C30" s="39"/>
      <c r="D30" s="46" t="s">
        <v>46</v>
      </c>
      <c r="E30" s="46" t="s">
        <v>47</v>
      </c>
      <c r="F30" s="127">
        <f>ROUND(SUM(BE76:BE92), 2)</f>
        <v>0</v>
      </c>
      <c r="G30" s="39"/>
      <c r="H30" s="39"/>
      <c r="I30" s="128">
        <v>0.21</v>
      </c>
      <c r="J30" s="127">
        <f>ROUND(ROUND((SUM(BE76:BE92)), 2)*I30, 2)</f>
        <v>0</v>
      </c>
      <c r="K30" s="42"/>
    </row>
    <row r="31" spans="2:11" s="1" customFormat="1" ht="14.45" customHeight="1">
      <c r="B31" s="38"/>
      <c r="C31" s="39"/>
      <c r="D31" s="39"/>
      <c r="E31" s="46" t="s">
        <v>48</v>
      </c>
      <c r="F31" s="127">
        <f>ROUND(SUM(BF76:BF92), 2)</f>
        <v>0</v>
      </c>
      <c r="G31" s="39"/>
      <c r="H31" s="39"/>
      <c r="I31" s="128">
        <v>0.15</v>
      </c>
      <c r="J31" s="127">
        <f>ROUND(ROUND((SUM(BF76:BF92)), 2)*I31, 2)</f>
        <v>0</v>
      </c>
      <c r="K31" s="42"/>
    </row>
    <row r="32" spans="2:11" s="1" customFormat="1" ht="14.45" hidden="1" customHeight="1">
      <c r="B32" s="38"/>
      <c r="C32" s="39"/>
      <c r="D32" s="39"/>
      <c r="E32" s="46" t="s">
        <v>49</v>
      </c>
      <c r="F32" s="127">
        <f>ROUND(SUM(BG76:BG92), 2)</f>
        <v>0</v>
      </c>
      <c r="G32" s="39"/>
      <c r="H32" s="39"/>
      <c r="I32" s="128">
        <v>0.21</v>
      </c>
      <c r="J32" s="127">
        <v>0</v>
      </c>
      <c r="K32" s="42"/>
    </row>
    <row r="33" spans="2:11" s="1" customFormat="1" ht="14.45" hidden="1" customHeight="1">
      <c r="B33" s="38"/>
      <c r="C33" s="39"/>
      <c r="D33" s="39"/>
      <c r="E33" s="46" t="s">
        <v>50</v>
      </c>
      <c r="F33" s="127">
        <f>ROUND(SUM(BH76:BH92), 2)</f>
        <v>0</v>
      </c>
      <c r="G33" s="39"/>
      <c r="H33" s="39"/>
      <c r="I33" s="128">
        <v>0.15</v>
      </c>
      <c r="J33" s="127">
        <v>0</v>
      </c>
      <c r="K33" s="42"/>
    </row>
    <row r="34" spans="2:11" s="1" customFormat="1" ht="14.45" hidden="1" customHeight="1">
      <c r="B34" s="38"/>
      <c r="C34" s="39"/>
      <c r="D34" s="39"/>
      <c r="E34" s="46" t="s">
        <v>51</v>
      </c>
      <c r="F34" s="127">
        <f>ROUND(SUM(BI76:BI92),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52</v>
      </c>
      <c r="E36" s="76"/>
      <c r="F36" s="76"/>
      <c r="G36" s="131" t="s">
        <v>53</v>
      </c>
      <c r="H36" s="132" t="s">
        <v>54</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109</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16.5" customHeight="1">
      <c r="B45" s="38"/>
      <c r="C45" s="39"/>
      <c r="D45" s="39"/>
      <c r="E45" s="278" t="str">
        <f>E7</f>
        <v>VD Orlík - oprava povrchových ochran a konstrukce segmentového uzávěru</v>
      </c>
      <c r="F45" s="279"/>
      <c r="G45" s="279"/>
      <c r="H45" s="279"/>
      <c r="I45" s="115"/>
      <c r="J45" s="39"/>
      <c r="K45" s="42"/>
    </row>
    <row r="46" spans="2:11" s="1" customFormat="1" ht="14.45" customHeight="1">
      <c r="B46" s="38"/>
      <c r="C46" s="34" t="s">
        <v>107</v>
      </c>
      <c r="D46" s="39"/>
      <c r="E46" s="39"/>
      <c r="F46" s="39"/>
      <c r="G46" s="39"/>
      <c r="H46" s="39"/>
      <c r="I46" s="115"/>
      <c r="J46" s="39"/>
      <c r="K46" s="42"/>
    </row>
    <row r="47" spans="2:11" s="1" customFormat="1" ht="17.25" customHeight="1">
      <c r="B47" s="38"/>
      <c r="C47" s="39"/>
      <c r="D47" s="39"/>
      <c r="E47" s="280" t="str">
        <f>E9</f>
        <v>02 - Výměna těsnění segmentu</v>
      </c>
      <c r="F47" s="281"/>
      <c r="G47" s="281"/>
      <c r="H47" s="281"/>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24</v>
      </c>
      <c r="D49" s="39"/>
      <c r="E49" s="39"/>
      <c r="F49" s="32" t="str">
        <f>F12</f>
        <v>VD Orlík</v>
      </c>
      <c r="G49" s="39"/>
      <c r="H49" s="39"/>
      <c r="I49" s="116" t="s">
        <v>26</v>
      </c>
      <c r="J49" s="117" t="str">
        <f>IF(J12="","",J12)</f>
        <v>23.8.2019</v>
      </c>
      <c r="K49" s="42"/>
    </row>
    <row r="50" spans="2:47" s="1" customFormat="1" ht="6.95" customHeight="1">
      <c r="B50" s="38"/>
      <c r="C50" s="39"/>
      <c r="D50" s="39"/>
      <c r="E50" s="39"/>
      <c r="F50" s="39"/>
      <c r="G50" s="39"/>
      <c r="H50" s="39"/>
      <c r="I50" s="115"/>
      <c r="J50" s="39"/>
      <c r="K50" s="42"/>
    </row>
    <row r="51" spans="2:47" s="1" customFormat="1">
      <c r="B51" s="38"/>
      <c r="C51" s="34" t="s">
        <v>28</v>
      </c>
      <c r="D51" s="39"/>
      <c r="E51" s="39"/>
      <c r="F51" s="32" t="str">
        <f>E15</f>
        <v>Povodí Vltavy státní podnik</v>
      </c>
      <c r="G51" s="39"/>
      <c r="H51" s="39"/>
      <c r="I51" s="116" t="s">
        <v>36</v>
      </c>
      <c r="J51" s="267" t="str">
        <f>E21</f>
        <v>Ing. Milada Klimešová</v>
      </c>
      <c r="K51" s="42"/>
    </row>
    <row r="52" spans="2:47" s="1" customFormat="1" ht="14.45" customHeight="1">
      <c r="B52" s="38"/>
      <c r="C52" s="34" t="s">
        <v>34</v>
      </c>
      <c r="D52" s="39"/>
      <c r="E52" s="39"/>
      <c r="F52" s="32" t="str">
        <f>IF(E18="","",E18)</f>
        <v/>
      </c>
      <c r="G52" s="39"/>
      <c r="H52" s="39"/>
      <c r="I52" s="115"/>
      <c r="J52" s="282"/>
      <c r="K52" s="42"/>
    </row>
    <row r="53" spans="2:47" s="1" customFormat="1" ht="10.35" customHeight="1">
      <c r="B53" s="38"/>
      <c r="C53" s="39"/>
      <c r="D53" s="39"/>
      <c r="E53" s="39"/>
      <c r="F53" s="39"/>
      <c r="G53" s="39"/>
      <c r="H53" s="39"/>
      <c r="I53" s="115"/>
      <c r="J53" s="39"/>
      <c r="K53" s="42"/>
    </row>
    <row r="54" spans="2:47" s="1" customFormat="1" ht="29.25" customHeight="1">
      <c r="B54" s="38"/>
      <c r="C54" s="141" t="s">
        <v>110</v>
      </c>
      <c r="D54" s="129"/>
      <c r="E54" s="129"/>
      <c r="F54" s="129"/>
      <c r="G54" s="129"/>
      <c r="H54" s="129"/>
      <c r="I54" s="142"/>
      <c r="J54" s="143" t="s">
        <v>111</v>
      </c>
      <c r="K54" s="144"/>
    </row>
    <row r="55" spans="2:47" s="1" customFormat="1" ht="10.35" customHeight="1">
      <c r="B55" s="38"/>
      <c r="C55" s="39"/>
      <c r="D55" s="39"/>
      <c r="E55" s="39"/>
      <c r="F55" s="39"/>
      <c r="G55" s="39"/>
      <c r="H55" s="39"/>
      <c r="I55" s="115"/>
      <c r="J55" s="39"/>
      <c r="K55" s="42"/>
    </row>
    <row r="56" spans="2:47" s="1" customFormat="1" ht="29.25" customHeight="1">
      <c r="B56" s="38"/>
      <c r="C56" s="145" t="s">
        <v>112</v>
      </c>
      <c r="D56" s="39"/>
      <c r="E56" s="39"/>
      <c r="F56" s="39"/>
      <c r="G56" s="39"/>
      <c r="H56" s="39"/>
      <c r="I56" s="115"/>
      <c r="J56" s="125">
        <f>J76</f>
        <v>0</v>
      </c>
      <c r="K56" s="42"/>
      <c r="AU56" s="21" t="s">
        <v>113</v>
      </c>
    </row>
    <row r="57" spans="2:47" s="1" customFormat="1" ht="21.75" customHeight="1">
      <c r="B57" s="38"/>
      <c r="C57" s="39"/>
      <c r="D57" s="39"/>
      <c r="E57" s="39"/>
      <c r="F57" s="39"/>
      <c r="G57" s="39"/>
      <c r="H57" s="39"/>
      <c r="I57" s="115"/>
      <c r="J57" s="39"/>
      <c r="K57" s="42"/>
    </row>
    <row r="58" spans="2:47" s="1" customFormat="1" ht="6.95" customHeight="1">
      <c r="B58" s="53"/>
      <c r="C58" s="54"/>
      <c r="D58" s="54"/>
      <c r="E58" s="54"/>
      <c r="F58" s="54"/>
      <c r="G58" s="54"/>
      <c r="H58" s="54"/>
      <c r="I58" s="136"/>
      <c r="J58" s="54"/>
      <c r="K58" s="55"/>
    </row>
    <row r="62" spans="2:47" s="1" customFormat="1" ht="6.95" customHeight="1">
      <c r="B62" s="56"/>
      <c r="C62" s="57"/>
      <c r="D62" s="57"/>
      <c r="E62" s="57"/>
      <c r="F62" s="57"/>
      <c r="G62" s="57"/>
      <c r="H62" s="57"/>
      <c r="I62" s="139"/>
      <c r="J62" s="57"/>
      <c r="K62" s="57"/>
      <c r="L62" s="58"/>
    </row>
    <row r="63" spans="2:47" s="1" customFormat="1" ht="36.950000000000003" customHeight="1">
      <c r="B63" s="38"/>
      <c r="C63" s="59" t="s">
        <v>121</v>
      </c>
      <c r="D63" s="60"/>
      <c r="E63" s="60"/>
      <c r="F63" s="60"/>
      <c r="G63" s="60"/>
      <c r="H63" s="60"/>
      <c r="I63" s="160"/>
      <c r="J63" s="60"/>
      <c r="K63" s="60"/>
      <c r="L63" s="58"/>
    </row>
    <row r="64" spans="2:47" s="1" customFormat="1" ht="6.95" customHeight="1">
      <c r="B64" s="38"/>
      <c r="C64" s="60"/>
      <c r="D64" s="60"/>
      <c r="E64" s="60"/>
      <c r="F64" s="60"/>
      <c r="G64" s="60"/>
      <c r="H64" s="60"/>
      <c r="I64" s="160"/>
      <c r="J64" s="60"/>
      <c r="K64" s="60"/>
      <c r="L64" s="58"/>
    </row>
    <row r="65" spans="2:65" s="1" customFormat="1" ht="14.45" customHeight="1">
      <c r="B65" s="38"/>
      <c r="C65" s="62" t="s">
        <v>18</v>
      </c>
      <c r="D65" s="60"/>
      <c r="E65" s="60"/>
      <c r="F65" s="60"/>
      <c r="G65" s="60"/>
      <c r="H65" s="60"/>
      <c r="I65" s="160"/>
      <c r="J65" s="60"/>
      <c r="K65" s="60"/>
      <c r="L65" s="58"/>
    </row>
    <row r="66" spans="2:65" s="1" customFormat="1" ht="16.5" customHeight="1">
      <c r="B66" s="38"/>
      <c r="C66" s="60"/>
      <c r="D66" s="60"/>
      <c r="E66" s="283" t="str">
        <f>E7</f>
        <v>VD Orlík - oprava povrchových ochran a konstrukce segmentového uzávěru</v>
      </c>
      <c r="F66" s="284"/>
      <c r="G66" s="284"/>
      <c r="H66" s="284"/>
      <c r="I66" s="160"/>
      <c r="J66" s="60"/>
      <c r="K66" s="60"/>
      <c r="L66" s="58"/>
    </row>
    <row r="67" spans="2:65" s="1" customFormat="1" ht="14.45" customHeight="1">
      <c r="B67" s="38"/>
      <c r="C67" s="62" t="s">
        <v>107</v>
      </c>
      <c r="D67" s="60"/>
      <c r="E67" s="60"/>
      <c r="F67" s="60"/>
      <c r="G67" s="60"/>
      <c r="H67" s="60"/>
      <c r="I67" s="160"/>
      <c r="J67" s="60"/>
      <c r="K67" s="60"/>
      <c r="L67" s="58"/>
    </row>
    <row r="68" spans="2:65" s="1" customFormat="1" ht="17.25" customHeight="1">
      <c r="B68" s="38"/>
      <c r="C68" s="60"/>
      <c r="D68" s="60"/>
      <c r="E68" s="274" t="str">
        <f>E9</f>
        <v>02 - Výměna těsnění segmentu</v>
      </c>
      <c r="F68" s="285"/>
      <c r="G68" s="285"/>
      <c r="H68" s="285"/>
      <c r="I68" s="160"/>
      <c r="J68" s="60"/>
      <c r="K68" s="60"/>
      <c r="L68" s="58"/>
    </row>
    <row r="69" spans="2:65" s="1" customFormat="1" ht="6.95" customHeight="1">
      <c r="B69" s="38"/>
      <c r="C69" s="60"/>
      <c r="D69" s="60"/>
      <c r="E69" s="60"/>
      <c r="F69" s="60"/>
      <c r="G69" s="60"/>
      <c r="H69" s="60"/>
      <c r="I69" s="160"/>
      <c r="J69" s="60"/>
      <c r="K69" s="60"/>
      <c r="L69" s="58"/>
    </row>
    <row r="70" spans="2:65" s="1" customFormat="1" ht="18" customHeight="1">
      <c r="B70" s="38"/>
      <c r="C70" s="62" t="s">
        <v>24</v>
      </c>
      <c r="D70" s="60"/>
      <c r="E70" s="60"/>
      <c r="F70" s="161" t="str">
        <f>F12</f>
        <v>VD Orlík</v>
      </c>
      <c r="G70" s="60"/>
      <c r="H70" s="60"/>
      <c r="I70" s="162" t="s">
        <v>26</v>
      </c>
      <c r="J70" s="70" t="str">
        <f>IF(J12="","",J12)</f>
        <v>23.8.2019</v>
      </c>
      <c r="K70" s="60"/>
      <c r="L70" s="58"/>
    </row>
    <row r="71" spans="2:65" s="1" customFormat="1" ht="6.95" customHeight="1">
      <c r="B71" s="38"/>
      <c r="C71" s="60"/>
      <c r="D71" s="60"/>
      <c r="E71" s="60"/>
      <c r="F71" s="60"/>
      <c r="G71" s="60"/>
      <c r="H71" s="60"/>
      <c r="I71" s="160"/>
      <c r="J71" s="60"/>
      <c r="K71" s="60"/>
      <c r="L71" s="58"/>
    </row>
    <row r="72" spans="2:65" s="1" customFormat="1">
      <c r="B72" s="38"/>
      <c r="C72" s="62" t="s">
        <v>28</v>
      </c>
      <c r="D72" s="60"/>
      <c r="E72" s="60"/>
      <c r="F72" s="161" t="str">
        <f>E15</f>
        <v>Povodí Vltavy státní podnik</v>
      </c>
      <c r="G72" s="60"/>
      <c r="H72" s="60"/>
      <c r="I72" s="162" t="s">
        <v>36</v>
      </c>
      <c r="J72" s="161" t="str">
        <f>E21</f>
        <v>Ing. Milada Klimešová</v>
      </c>
      <c r="K72" s="60"/>
      <c r="L72" s="58"/>
    </row>
    <row r="73" spans="2:65" s="1" customFormat="1" ht="14.45" customHeight="1">
      <c r="B73" s="38"/>
      <c r="C73" s="62" t="s">
        <v>34</v>
      </c>
      <c r="D73" s="60"/>
      <c r="E73" s="60"/>
      <c r="F73" s="161" t="str">
        <f>IF(E18="","",E18)</f>
        <v/>
      </c>
      <c r="G73" s="60"/>
      <c r="H73" s="60"/>
      <c r="I73" s="160"/>
      <c r="J73" s="60"/>
      <c r="K73" s="60"/>
      <c r="L73" s="58"/>
    </row>
    <row r="74" spans="2:65" s="1" customFormat="1" ht="10.35" customHeight="1">
      <c r="B74" s="38"/>
      <c r="C74" s="60"/>
      <c r="D74" s="60"/>
      <c r="E74" s="60"/>
      <c r="F74" s="60"/>
      <c r="G74" s="60"/>
      <c r="H74" s="60"/>
      <c r="I74" s="160"/>
      <c r="J74" s="60"/>
      <c r="K74" s="60"/>
      <c r="L74" s="58"/>
    </row>
    <row r="75" spans="2:65" s="9" customFormat="1" ht="29.25" customHeight="1">
      <c r="B75" s="163"/>
      <c r="C75" s="164" t="s">
        <v>122</v>
      </c>
      <c r="D75" s="165" t="s">
        <v>61</v>
      </c>
      <c r="E75" s="165" t="s">
        <v>57</v>
      </c>
      <c r="F75" s="165" t="s">
        <v>123</v>
      </c>
      <c r="G75" s="165" t="s">
        <v>124</v>
      </c>
      <c r="H75" s="165" t="s">
        <v>125</v>
      </c>
      <c r="I75" s="166" t="s">
        <v>126</v>
      </c>
      <c r="J75" s="165" t="s">
        <v>111</v>
      </c>
      <c r="K75" s="167" t="s">
        <v>127</v>
      </c>
      <c r="L75" s="168"/>
      <c r="M75" s="78" t="s">
        <v>128</v>
      </c>
      <c r="N75" s="79" t="s">
        <v>46</v>
      </c>
      <c r="O75" s="79" t="s">
        <v>129</v>
      </c>
      <c r="P75" s="79" t="s">
        <v>130</v>
      </c>
      <c r="Q75" s="79" t="s">
        <v>131</v>
      </c>
      <c r="R75" s="79" t="s">
        <v>132</v>
      </c>
      <c r="S75" s="79" t="s">
        <v>133</v>
      </c>
      <c r="T75" s="80" t="s">
        <v>134</v>
      </c>
    </row>
    <row r="76" spans="2:65" s="1" customFormat="1" ht="29.25" customHeight="1">
      <c r="B76" s="38"/>
      <c r="C76" s="84" t="s">
        <v>112</v>
      </c>
      <c r="D76" s="60"/>
      <c r="E76" s="60"/>
      <c r="F76" s="60"/>
      <c r="G76" s="60"/>
      <c r="H76" s="60"/>
      <c r="I76" s="160"/>
      <c r="J76" s="169">
        <f>BK76</f>
        <v>0</v>
      </c>
      <c r="K76" s="60"/>
      <c r="L76" s="58"/>
      <c r="M76" s="81"/>
      <c r="N76" s="82"/>
      <c r="O76" s="82"/>
      <c r="P76" s="170">
        <f>SUM(P77:P92)</f>
        <v>0</v>
      </c>
      <c r="Q76" s="82"/>
      <c r="R76" s="170">
        <f>SUM(R77:R92)</f>
        <v>6.1710000000000001E-2</v>
      </c>
      <c r="S76" s="82"/>
      <c r="T76" s="171">
        <f>SUM(T77:T92)</f>
        <v>0</v>
      </c>
      <c r="AT76" s="21" t="s">
        <v>75</v>
      </c>
      <c r="AU76" s="21" t="s">
        <v>113</v>
      </c>
      <c r="BK76" s="172">
        <f>SUM(BK77:BK92)</f>
        <v>0</v>
      </c>
    </row>
    <row r="77" spans="2:65" s="1" customFormat="1" ht="16.5" customHeight="1">
      <c r="B77" s="38"/>
      <c r="C77" s="189" t="s">
        <v>83</v>
      </c>
      <c r="D77" s="189" t="s">
        <v>141</v>
      </c>
      <c r="E77" s="190" t="s">
        <v>340</v>
      </c>
      <c r="F77" s="191" t="s">
        <v>341</v>
      </c>
      <c r="G77" s="192" t="s">
        <v>144</v>
      </c>
      <c r="H77" s="193">
        <v>1</v>
      </c>
      <c r="I77" s="194"/>
      <c r="J77" s="195">
        <f>ROUND(I77*H77,2)</f>
        <v>0</v>
      </c>
      <c r="K77" s="191" t="s">
        <v>23</v>
      </c>
      <c r="L77" s="58"/>
      <c r="M77" s="196" t="s">
        <v>23</v>
      </c>
      <c r="N77" s="197" t="s">
        <v>47</v>
      </c>
      <c r="O77" s="39"/>
      <c r="P77" s="198">
        <f>O77*H77</f>
        <v>0</v>
      </c>
      <c r="Q77" s="198">
        <v>0</v>
      </c>
      <c r="R77" s="198">
        <f>Q77*H77</f>
        <v>0</v>
      </c>
      <c r="S77" s="198">
        <v>0</v>
      </c>
      <c r="T77" s="199">
        <f>S77*H77</f>
        <v>0</v>
      </c>
      <c r="AR77" s="21" t="s">
        <v>83</v>
      </c>
      <c r="AT77" s="21" t="s">
        <v>141</v>
      </c>
      <c r="AU77" s="21" t="s">
        <v>76</v>
      </c>
      <c r="AY77" s="21" t="s">
        <v>138</v>
      </c>
      <c r="BE77" s="200">
        <f>IF(N77="základní",J77,0)</f>
        <v>0</v>
      </c>
      <c r="BF77" s="200">
        <f>IF(N77="snížená",J77,0)</f>
        <v>0</v>
      </c>
      <c r="BG77" s="200">
        <f>IF(N77="zákl. přenesená",J77,0)</f>
        <v>0</v>
      </c>
      <c r="BH77" s="200">
        <f>IF(N77="sníž. přenesená",J77,0)</f>
        <v>0</v>
      </c>
      <c r="BI77" s="200">
        <f>IF(N77="nulová",J77,0)</f>
        <v>0</v>
      </c>
      <c r="BJ77" s="21" t="s">
        <v>83</v>
      </c>
      <c r="BK77" s="200">
        <f>ROUND(I77*H77,2)</f>
        <v>0</v>
      </c>
      <c r="BL77" s="21" t="s">
        <v>83</v>
      </c>
      <c r="BM77" s="21" t="s">
        <v>342</v>
      </c>
    </row>
    <row r="78" spans="2:65" s="1" customFormat="1" ht="27">
      <c r="B78" s="38"/>
      <c r="C78" s="60"/>
      <c r="D78" s="201" t="s">
        <v>147</v>
      </c>
      <c r="E78" s="60"/>
      <c r="F78" s="202" t="s">
        <v>343</v>
      </c>
      <c r="G78" s="60"/>
      <c r="H78" s="60"/>
      <c r="I78" s="160"/>
      <c r="J78" s="60"/>
      <c r="K78" s="60"/>
      <c r="L78" s="58"/>
      <c r="M78" s="203"/>
      <c r="N78" s="39"/>
      <c r="O78" s="39"/>
      <c r="P78" s="39"/>
      <c r="Q78" s="39"/>
      <c r="R78" s="39"/>
      <c r="S78" s="39"/>
      <c r="T78" s="75"/>
      <c r="AT78" s="21" t="s">
        <v>147</v>
      </c>
      <c r="AU78" s="21" t="s">
        <v>76</v>
      </c>
    </row>
    <row r="79" spans="2:65" s="1" customFormat="1" ht="67.5">
      <c r="B79" s="38"/>
      <c r="C79" s="60"/>
      <c r="D79" s="201" t="s">
        <v>151</v>
      </c>
      <c r="E79" s="60"/>
      <c r="F79" s="204" t="s">
        <v>344</v>
      </c>
      <c r="G79" s="60"/>
      <c r="H79" s="60"/>
      <c r="I79" s="160"/>
      <c r="J79" s="60"/>
      <c r="K79" s="60"/>
      <c r="L79" s="58"/>
      <c r="M79" s="203"/>
      <c r="N79" s="39"/>
      <c r="O79" s="39"/>
      <c r="P79" s="39"/>
      <c r="Q79" s="39"/>
      <c r="R79" s="39"/>
      <c r="S79" s="39"/>
      <c r="T79" s="75"/>
      <c r="AT79" s="21" t="s">
        <v>151</v>
      </c>
      <c r="AU79" s="21" t="s">
        <v>76</v>
      </c>
    </row>
    <row r="80" spans="2:65" s="1" customFormat="1" ht="16.5" customHeight="1">
      <c r="B80" s="38"/>
      <c r="C80" s="230" t="s">
        <v>85</v>
      </c>
      <c r="D80" s="230" t="s">
        <v>345</v>
      </c>
      <c r="E80" s="231" t="s">
        <v>346</v>
      </c>
      <c r="F80" s="232" t="s">
        <v>347</v>
      </c>
      <c r="G80" s="233" t="s">
        <v>348</v>
      </c>
      <c r="H80" s="234">
        <v>33</v>
      </c>
      <c r="I80" s="235"/>
      <c r="J80" s="236">
        <f>ROUND(I80*H80,2)</f>
        <v>0</v>
      </c>
      <c r="K80" s="232" t="s">
        <v>23</v>
      </c>
      <c r="L80" s="237"/>
      <c r="M80" s="238" t="s">
        <v>23</v>
      </c>
      <c r="N80" s="239" t="s">
        <v>47</v>
      </c>
      <c r="O80" s="39"/>
      <c r="P80" s="198">
        <f>O80*H80</f>
        <v>0</v>
      </c>
      <c r="Q80" s="198">
        <v>5.5000000000000003E-4</v>
      </c>
      <c r="R80" s="198">
        <f>Q80*H80</f>
        <v>1.8149999999999999E-2</v>
      </c>
      <c r="S80" s="198">
        <v>0</v>
      </c>
      <c r="T80" s="199">
        <f>S80*H80</f>
        <v>0</v>
      </c>
      <c r="AR80" s="21" t="s">
        <v>85</v>
      </c>
      <c r="AT80" s="21" t="s">
        <v>345</v>
      </c>
      <c r="AU80" s="21" t="s">
        <v>76</v>
      </c>
      <c r="AY80" s="21" t="s">
        <v>138</v>
      </c>
      <c r="BE80" s="200">
        <f>IF(N80="základní",J80,0)</f>
        <v>0</v>
      </c>
      <c r="BF80" s="200">
        <f>IF(N80="snížená",J80,0)</f>
        <v>0</v>
      </c>
      <c r="BG80" s="200">
        <f>IF(N80="zákl. přenesená",J80,0)</f>
        <v>0</v>
      </c>
      <c r="BH80" s="200">
        <f>IF(N80="sníž. přenesená",J80,0)</f>
        <v>0</v>
      </c>
      <c r="BI80" s="200">
        <f>IF(N80="nulová",J80,0)</f>
        <v>0</v>
      </c>
      <c r="BJ80" s="21" t="s">
        <v>83</v>
      </c>
      <c r="BK80" s="200">
        <f>ROUND(I80*H80,2)</f>
        <v>0</v>
      </c>
      <c r="BL80" s="21" t="s">
        <v>83</v>
      </c>
      <c r="BM80" s="21" t="s">
        <v>349</v>
      </c>
    </row>
    <row r="81" spans="2:65" s="1" customFormat="1" ht="13.5">
      <c r="B81" s="38"/>
      <c r="C81" s="60"/>
      <c r="D81" s="201" t="s">
        <v>147</v>
      </c>
      <c r="E81" s="60"/>
      <c r="F81" s="202" t="s">
        <v>350</v>
      </c>
      <c r="G81" s="60"/>
      <c r="H81" s="60"/>
      <c r="I81" s="160"/>
      <c r="J81" s="60"/>
      <c r="K81" s="60"/>
      <c r="L81" s="58"/>
      <c r="M81" s="203"/>
      <c r="N81" s="39"/>
      <c r="O81" s="39"/>
      <c r="P81" s="39"/>
      <c r="Q81" s="39"/>
      <c r="R81" s="39"/>
      <c r="S81" s="39"/>
      <c r="T81" s="75"/>
      <c r="AT81" s="21" t="s">
        <v>147</v>
      </c>
      <c r="AU81" s="21" t="s">
        <v>76</v>
      </c>
    </row>
    <row r="82" spans="2:65" s="1" customFormat="1" ht="67.5">
      <c r="B82" s="38"/>
      <c r="C82" s="60"/>
      <c r="D82" s="201" t="s">
        <v>151</v>
      </c>
      <c r="E82" s="60"/>
      <c r="F82" s="204" t="s">
        <v>351</v>
      </c>
      <c r="G82" s="60"/>
      <c r="H82" s="60"/>
      <c r="I82" s="160"/>
      <c r="J82" s="60"/>
      <c r="K82" s="60"/>
      <c r="L82" s="58"/>
      <c r="M82" s="203"/>
      <c r="N82" s="39"/>
      <c r="O82" s="39"/>
      <c r="P82" s="39"/>
      <c r="Q82" s="39"/>
      <c r="R82" s="39"/>
      <c r="S82" s="39"/>
      <c r="T82" s="75"/>
      <c r="AT82" s="21" t="s">
        <v>151</v>
      </c>
      <c r="AU82" s="21" t="s">
        <v>76</v>
      </c>
    </row>
    <row r="83" spans="2:65" s="11" customFormat="1" ht="13.5">
      <c r="B83" s="205"/>
      <c r="C83" s="206"/>
      <c r="D83" s="201" t="s">
        <v>212</v>
      </c>
      <c r="E83" s="207" t="s">
        <v>23</v>
      </c>
      <c r="F83" s="208" t="s">
        <v>352</v>
      </c>
      <c r="G83" s="206"/>
      <c r="H83" s="209">
        <v>33</v>
      </c>
      <c r="I83" s="210"/>
      <c r="J83" s="206"/>
      <c r="K83" s="206"/>
      <c r="L83" s="211"/>
      <c r="M83" s="212"/>
      <c r="N83" s="213"/>
      <c r="O83" s="213"/>
      <c r="P83" s="213"/>
      <c r="Q83" s="213"/>
      <c r="R83" s="213"/>
      <c r="S83" s="213"/>
      <c r="T83" s="214"/>
      <c r="AT83" s="215" t="s">
        <v>212</v>
      </c>
      <c r="AU83" s="215" t="s">
        <v>76</v>
      </c>
      <c r="AV83" s="11" t="s">
        <v>85</v>
      </c>
      <c r="AW83" s="11" t="s">
        <v>39</v>
      </c>
      <c r="AX83" s="11" t="s">
        <v>76</v>
      </c>
      <c r="AY83" s="215" t="s">
        <v>138</v>
      </c>
    </row>
    <row r="84" spans="2:65" s="1" customFormat="1" ht="16.5" customHeight="1">
      <c r="B84" s="38"/>
      <c r="C84" s="230" t="s">
        <v>153</v>
      </c>
      <c r="D84" s="230" t="s">
        <v>345</v>
      </c>
      <c r="E84" s="231" t="s">
        <v>353</v>
      </c>
      <c r="F84" s="232" t="s">
        <v>354</v>
      </c>
      <c r="G84" s="233" t="s">
        <v>348</v>
      </c>
      <c r="H84" s="234">
        <v>33</v>
      </c>
      <c r="I84" s="235"/>
      <c r="J84" s="236">
        <f>ROUND(I84*H84,2)</f>
        <v>0</v>
      </c>
      <c r="K84" s="232" t="s">
        <v>23</v>
      </c>
      <c r="L84" s="237"/>
      <c r="M84" s="238" t="s">
        <v>23</v>
      </c>
      <c r="N84" s="239" t="s">
        <v>47</v>
      </c>
      <c r="O84" s="39"/>
      <c r="P84" s="198">
        <f>O84*H84</f>
        <v>0</v>
      </c>
      <c r="Q84" s="198">
        <v>1.32E-3</v>
      </c>
      <c r="R84" s="198">
        <f>Q84*H84</f>
        <v>4.3560000000000001E-2</v>
      </c>
      <c r="S84" s="198">
        <v>0</v>
      </c>
      <c r="T84" s="199">
        <f>S84*H84</f>
        <v>0</v>
      </c>
      <c r="AR84" s="21" t="s">
        <v>85</v>
      </c>
      <c r="AT84" s="21" t="s">
        <v>345</v>
      </c>
      <c r="AU84" s="21" t="s">
        <v>76</v>
      </c>
      <c r="AY84" s="21" t="s">
        <v>138</v>
      </c>
      <c r="BE84" s="200">
        <f>IF(N84="základní",J84,0)</f>
        <v>0</v>
      </c>
      <c r="BF84" s="200">
        <f>IF(N84="snížená",J84,0)</f>
        <v>0</v>
      </c>
      <c r="BG84" s="200">
        <f>IF(N84="zákl. přenesená",J84,0)</f>
        <v>0</v>
      </c>
      <c r="BH84" s="200">
        <f>IF(N84="sníž. přenesená",J84,0)</f>
        <v>0</v>
      </c>
      <c r="BI84" s="200">
        <f>IF(N84="nulová",J84,0)</f>
        <v>0</v>
      </c>
      <c r="BJ84" s="21" t="s">
        <v>83</v>
      </c>
      <c r="BK84" s="200">
        <f>ROUND(I84*H84,2)</f>
        <v>0</v>
      </c>
      <c r="BL84" s="21" t="s">
        <v>83</v>
      </c>
      <c r="BM84" s="21" t="s">
        <v>355</v>
      </c>
    </row>
    <row r="85" spans="2:65" s="1" customFormat="1" ht="13.5">
      <c r="B85" s="38"/>
      <c r="C85" s="60"/>
      <c r="D85" s="201" t="s">
        <v>147</v>
      </c>
      <c r="E85" s="60"/>
      <c r="F85" s="202" t="s">
        <v>356</v>
      </c>
      <c r="G85" s="60"/>
      <c r="H85" s="60"/>
      <c r="I85" s="160"/>
      <c r="J85" s="60"/>
      <c r="K85" s="60"/>
      <c r="L85" s="58"/>
      <c r="M85" s="203"/>
      <c r="N85" s="39"/>
      <c r="O85" s="39"/>
      <c r="P85" s="39"/>
      <c r="Q85" s="39"/>
      <c r="R85" s="39"/>
      <c r="S85" s="39"/>
      <c r="T85" s="75"/>
      <c r="AT85" s="21" t="s">
        <v>147</v>
      </c>
      <c r="AU85" s="21" t="s">
        <v>76</v>
      </c>
    </row>
    <row r="86" spans="2:65" s="1" customFormat="1" ht="27">
      <c r="B86" s="38"/>
      <c r="C86" s="60"/>
      <c r="D86" s="201" t="s">
        <v>151</v>
      </c>
      <c r="E86" s="60"/>
      <c r="F86" s="204" t="s">
        <v>357</v>
      </c>
      <c r="G86" s="60"/>
      <c r="H86" s="60"/>
      <c r="I86" s="160"/>
      <c r="J86" s="60"/>
      <c r="K86" s="60"/>
      <c r="L86" s="58"/>
      <c r="M86" s="203"/>
      <c r="N86" s="39"/>
      <c r="O86" s="39"/>
      <c r="P86" s="39"/>
      <c r="Q86" s="39"/>
      <c r="R86" s="39"/>
      <c r="S86" s="39"/>
      <c r="T86" s="75"/>
      <c r="AT86" s="21" t="s">
        <v>151</v>
      </c>
      <c r="AU86" s="21" t="s">
        <v>76</v>
      </c>
    </row>
    <row r="87" spans="2:65" s="1" customFormat="1" ht="16.5" customHeight="1">
      <c r="B87" s="38"/>
      <c r="C87" s="189" t="s">
        <v>161</v>
      </c>
      <c r="D87" s="189" t="s">
        <v>141</v>
      </c>
      <c r="E87" s="190" t="s">
        <v>358</v>
      </c>
      <c r="F87" s="191" t="s">
        <v>359</v>
      </c>
      <c r="G87" s="192" t="s">
        <v>360</v>
      </c>
      <c r="H87" s="193">
        <v>30</v>
      </c>
      <c r="I87" s="194"/>
      <c r="J87" s="195">
        <f>ROUND(I87*H87,2)</f>
        <v>0</v>
      </c>
      <c r="K87" s="191" t="s">
        <v>23</v>
      </c>
      <c r="L87" s="58"/>
      <c r="M87" s="196" t="s">
        <v>23</v>
      </c>
      <c r="N87" s="197" t="s">
        <v>47</v>
      </c>
      <c r="O87" s="39"/>
      <c r="P87" s="198">
        <f>O87*H87</f>
        <v>0</v>
      </c>
      <c r="Q87" s="198">
        <v>0</v>
      </c>
      <c r="R87" s="198">
        <f>Q87*H87</f>
        <v>0</v>
      </c>
      <c r="S87" s="198">
        <v>0</v>
      </c>
      <c r="T87" s="199">
        <f>S87*H87</f>
        <v>0</v>
      </c>
      <c r="AR87" s="21" t="s">
        <v>83</v>
      </c>
      <c r="AT87" s="21" t="s">
        <v>141</v>
      </c>
      <c r="AU87" s="21" t="s">
        <v>76</v>
      </c>
      <c r="AY87" s="21" t="s">
        <v>138</v>
      </c>
      <c r="BE87" s="200">
        <f>IF(N87="základní",J87,0)</f>
        <v>0</v>
      </c>
      <c r="BF87" s="200">
        <f>IF(N87="snížená",J87,0)</f>
        <v>0</v>
      </c>
      <c r="BG87" s="200">
        <f>IF(N87="zákl. přenesená",J87,0)</f>
        <v>0</v>
      </c>
      <c r="BH87" s="200">
        <f>IF(N87="sníž. přenesená",J87,0)</f>
        <v>0</v>
      </c>
      <c r="BI87" s="200">
        <f>IF(N87="nulová",J87,0)</f>
        <v>0</v>
      </c>
      <c r="BJ87" s="21" t="s">
        <v>83</v>
      </c>
      <c r="BK87" s="200">
        <f>ROUND(I87*H87,2)</f>
        <v>0</v>
      </c>
      <c r="BL87" s="21" t="s">
        <v>83</v>
      </c>
      <c r="BM87" s="21" t="s">
        <v>361</v>
      </c>
    </row>
    <row r="88" spans="2:65" s="1" customFormat="1" ht="67.5">
      <c r="B88" s="38"/>
      <c r="C88" s="60"/>
      <c r="D88" s="201" t="s">
        <v>147</v>
      </c>
      <c r="E88" s="60"/>
      <c r="F88" s="202" t="s">
        <v>362</v>
      </c>
      <c r="G88" s="60"/>
      <c r="H88" s="60"/>
      <c r="I88" s="160"/>
      <c r="J88" s="60"/>
      <c r="K88" s="60"/>
      <c r="L88" s="58"/>
      <c r="M88" s="203"/>
      <c r="N88" s="39"/>
      <c r="O88" s="39"/>
      <c r="P88" s="39"/>
      <c r="Q88" s="39"/>
      <c r="R88" s="39"/>
      <c r="S88" s="39"/>
      <c r="T88" s="75"/>
      <c r="AT88" s="21" t="s">
        <v>147</v>
      </c>
      <c r="AU88" s="21" t="s">
        <v>76</v>
      </c>
    </row>
    <row r="89" spans="2:65" s="1" customFormat="1" ht="81">
      <c r="B89" s="38"/>
      <c r="C89" s="60"/>
      <c r="D89" s="201" t="s">
        <v>151</v>
      </c>
      <c r="E89" s="60"/>
      <c r="F89" s="204" t="s">
        <v>363</v>
      </c>
      <c r="G89" s="60"/>
      <c r="H89" s="60"/>
      <c r="I89" s="160"/>
      <c r="J89" s="60"/>
      <c r="K89" s="60"/>
      <c r="L89" s="58"/>
      <c r="M89" s="203"/>
      <c r="N89" s="39"/>
      <c r="O89" s="39"/>
      <c r="P89" s="39"/>
      <c r="Q89" s="39"/>
      <c r="R89" s="39"/>
      <c r="S89" s="39"/>
      <c r="T89" s="75"/>
      <c r="AT89" s="21" t="s">
        <v>151</v>
      </c>
      <c r="AU89" s="21" t="s">
        <v>76</v>
      </c>
    </row>
    <row r="90" spans="2:65" s="1" customFormat="1" ht="25.5" customHeight="1">
      <c r="B90" s="38"/>
      <c r="C90" s="189" t="s">
        <v>137</v>
      </c>
      <c r="D90" s="189" t="s">
        <v>141</v>
      </c>
      <c r="E90" s="190" t="s">
        <v>364</v>
      </c>
      <c r="F90" s="191" t="s">
        <v>365</v>
      </c>
      <c r="G90" s="192" t="s">
        <v>247</v>
      </c>
      <c r="H90" s="193">
        <v>0.15</v>
      </c>
      <c r="I90" s="194"/>
      <c r="J90" s="195">
        <f>ROUND(I90*H90,2)</f>
        <v>0</v>
      </c>
      <c r="K90" s="191" t="s">
        <v>23</v>
      </c>
      <c r="L90" s="58"/>
      <c r="M90" s="196" t="s">
        <v>23</v>
      </c>
      <c r="N90" s="197" t="s">
        <v>47</v>
      </c>
      <c r="O90" s="39"/>
      <c r="P90" s="198">
        <f>O90*H90</f>
        <v>0</v>
      </c>
      <c r="Q90" s="198">
        <v>0</v>
      </c>
      <c r="R90" s="198">
        <f>Q90*H90</f>
        <v>0</v>
      </c>
      <c r="S90" s="198">
        <v>0</v>
      </c>
      <c r="T90" s="199">
        <f>S90*H90</f>
        <v>0</v>
      </c>
      <c r="AR90" s="21" t="s">
        <v>83</v>
      </c>
      <c r="AT90" s="21" t="s">
        <v>141</v>
      </c>
      <c r="AU90" s="21" t="s">
        <v>76</v>
      </c>
      <c r="AY90" s="21" t="s">
        <v>138</v>
      </c>
      <c r="BE90" s="200">
        <f>IF(N90="základní",J90,0)</f>
        <v>0</v>
      </c>
      <c r="BF90" s="200">
        <f>IF(N90="snížená",J90,0)</f>
        <v>0</v>
      </c>
      <c r="BG90" s="200">
        <f>IF(N90="zákl. přenesená",J90,0)</f>
        <v>0</v>
      </c>
      <c r="BH90" s="200">
        <f>IF(N90="sníž. přenesená",J90,0)</f>
        <v>0</v>
      </c>
      <c r="BI90" s="200">
        <f>IF(N90="nulová",J90,0)</f>
        <v>0</v>
      </c>
      <c r="BJ90" s="21" t="s">
        <v>83</v>
      </c>
      <c r="BK90" s="200">
        <f>ROUND(I90*H90,2)</f>
        <v>0</v>
      </c>
      <c r="BL90" s="21" t="s">
        <v>83</v>
      </c>
      <c r="BM90" s="21" t="s">
        <v>366</v>
      </c>
    </row>
    <row r="91" spans="2:65" s="1" customFormat="1" ht="27">
      <c r="B91" s="38"/>
      <c r="C91" s="60"/>
      <c r="D91" s="201" t="s">
        <v>147</v>
      </c>
      <c r="E91" s="60"/>
      <c r="F91" s="202" t="s">
        <v>273</v>
      </c>
      <c r="G91" s="60"/>
      <c r="H91" s="60"/>
      <c r="I91" s="160"/>
      <c r="J91" s="60"/>
      <c r="K91" s="60"/>
      <c r="L91" s="58"/>
      <c r="M91" s="203"/>
      <c r="N91" s="39"/>
      <c r="O91" s="39"/>
      <c r="P91" s="39"/>
      <c r="Q91" s="39"/>
      <c r="R91" s="39"/>
      <c r="S91" s="39"/>
      <c r="T91" s="75"/>
      <c r="AT91" s="21" t="s">
        <v>147</v>
      </c>
      <c r="AU91" s="21" t="s">
        <v>76</v>
      </c>
    </row>
    <row r="92" spans="2:65" s="1" customFormat="1" ht="54">
      <c r="B92" s="38"/>
      <c r="C92" s="60"/>
      <c r="D92" s="201" t="s">
        <v>151</v>
      </c>
      <c r="E92" s="60"/>
      <c r="F92" s="204" t="s">
        <v>367</v>
      </c>
      <c r="G92" s="60"/>
      <c r="H92" s="60"/>
      <c r="I92" s="160"/>
      <c r="J92" s="60"/>
      <c r="K92" s="60"/>
      <c r="L92" s="58"/>
      <c r="M92" s="216"/>
      <c r="N92" s="217"/>
      <c r="O92" s="217"/>
      <c r="P92" s="217"/>
      <c r="Q92" s="217"/>
      <c r="R92" s="217"/>
      <c r="S92" s="217"/>
      <c r="T92" s="218"/>
      <c r="AT92" s="21" t="s">
        <v>151</v>
      </c>
      <c r="AU92" s="21" t="s">
        <v>76</v>
      </c>
    </row>
    <row r="93" spans="2:65" s="1" customFormat="1" ht="6.95" customHeight="1">
      <c r="B93" s="53"/>
      <c r="C93" s="54"/>
      <c r="D93" s="54"/>
      <c r="E93" s="54"/>
      <c r="F93" s="54"/>
      <c r="G93" s="54"/>
      <c r="H93" s="54"/>
      <c r="I93" s="136"/>
      <c r="J93" s="54"/>
      <c r="K93" s="54"/>
      <c r="L93" s="58"/>
    </row>
  </sheetData>
  <sheetProtection algorithmName="SHA-512" hashValue="msvHufkBWovtHPyMAdiTsDiSDJPFEHsNmrK95AZAQWuCP/JwsYZVaI6b10t3AtocwHRHphRcvMZwHnj+UO5dgQ==" saltValue="uio4LDnsenUSCfX6VTr0aTSZ3JL4TBEgLPudXjb0uSvNoF5q/IhHmQFbLSaQpFbK23SW+EwglJ/DsvJW4kg7Ew==" spinCount="100000" sheet="1" objects="1" scenarios="1" formatColumns="0" formatRows="0" autoFilter="0"/>
  <autoFilter ref="C75:K92"/>
  <mergeCells count="10">
    <mergeCell ref="J51:J52"/>
    <mergeCell ref="E66:H66"/>
    <mergeCell ref="E68:H6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BR12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101</v>
      </c>
      <c r="G1" s="286" t="s">
        <v>102</v>
      </c>
      <c r="H1" s="286"/>
      <c r="I1" s="112"/>
      <c r="J1" s="111" t="s">
        <v>103</v>
      </c>
      <c r="K1" s="110" t="s">
        <v>104</v>
      </c>
      <c r="L1" s="111" t="s">
        <v>105</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248"/>
      <c r="M2" s="248"/>
      <c r="N2" s="248"/>
      <c r="O2" s="248"/>
      <c r="P2" s="248"/>
      <c r="Q2" s="248"/>
      <c r="R2" s="248"/>
      <c r="S2" s="248"/>
      <c r="T2" s="248"/>
      <c r="U2" s="248"/>
      <c r="V2" s="248"/>
      <c r="AT2" s="21" t="s">
        <v>97</v>
      </c>
    </row>
    <row r="3" spans="1:70" ht="6.95" customHeight="1">
      <c r="B3" s="22"/>
      <c r="C3" s="23"/>
      <c r="D3" s="23"/>
      <c r="E3" s="23"/>
      <c r="F3" s="23"/>
      <c r="G3" s="23"/>
      <c r="H3" s="23"/>
      <c r="I3" s="113"/>
      <c r="J3" s="23"/>
      <c r="K3" s="24"/>
      <c r="AT3" s="21" t="s">
        <v>85</v>
      </c>
    </row>
    <row r="4" spans="1:70" ht="36.950000000000003" customHeight="1">
      <c r="B4" s="25"/>
      <c r="C4" s="26"/>
      <c r="D4" s="27" t="s">
        <v>106</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16.5" customHeight="1">
      <c r="B7" s="25"/>
      <c r="C7" s="26"/>
      <c r="D7" s="26"/>
      <c r="E7" s="278" t="str">
        <f>'Rekapitulace stavby'!K6</f>
        <v>VD Orlík - oprava povrchových ochran a konstrukce segmentového uzávěru</v>
      </c>
      <c r="F7" s="279"/>
      <c r="G7" s="279"/>
      <c r="H7" s="279"/>
      <c r="I7" s="114"/>
      <c r="J7" s="26"/>
      <c r="K7" s="28"/>
    </row>
    <row r="8" spans="1:70" s="1" customFormat="1">
      <c r="B8" s="38"/>
      <c r="C8" s="39"/>
      <c r="D8" s="34" t="s">
        <v>107</v>
      </c>
      <c r="E8" s="39"/>
      <c r="F8" s="39"/>
      <c r="G8" s="39"/>
      <c r="H8" s="39"/>
      <c r="I8" s="115"/>
      <c r="J8" s="39"/>
      <c r="K8" s="42"/>
    </row>
    <row r="9" spans="1:70" s="1" customFormat="1" ht="36.950000000000003" customHeight="1">
      <c r="B9" s="38"/>
      <c r="C9" s="39"/>
      <c r="D9" s="39"/>
      <c r="E9" s="280" t="s">
        <v>368</v>
      </c>
      <c r="F9" s="281"/>
      <c r="G9" s="281"/>
      <c r="H9" s="281"/>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90</v>
      </c>
      <c r="G11" s="39"/>
      <c r="H11" s="39"/>
      <c r="I11" s="116" t="s">
        <v>22</v>
      </c>
      <c r="J11" s="32" t="s">
        <v>23</v>
      </c>
      <c r="K11" s="42"/>
    </row>
    <row r="12" spans="1:70" s="1" customFormat="1" ht="14.45" customHeight="1">
      <c r="B12" s="38"/>
      <c r="C12" s="39"/>
      <c r="D12" s="34" t="s">
        <v>24</v>
      </c>
      <c r="E12" s="39"/>
      <c r="F12" s="32" t="s">
        <v>25</v>
      </c>
      <c r="G12" s="39"/>
      <c r="H12" s="39"/>
      <c r="I12" s="116" t="s">
        <v>26</v>
      </c>
      <c r="J12" s="117" t="str">
        <f>'Rekapitulace stavby'!AN8</f>
        <v>23.8.2019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28</v>
      </c>
      <c r="E14" s="39"/>
      <c r="F14" s="39"/>
      <c r="G14" s="39"/>
      <c r="H14" s="39"/>
      <c r="I14" s="116" t="s">
        <v>29</v>
      </c>
      <c r="J14" s="32" t="s">
        <v>30</v>
      </c>
      <c r="K14" s="42"/>
    </row>
    <row r="15" spans="1:70" s="1" customFormat="1" ht="18" customHeight="1">
      <c r="B15" s="38"/>
      <c r="C15" s="39"/>
      <c r="D15" s="39"/>
      <c r="E15" s="32" t="s">
        <v>31</v>
      </c>
      <c r="F15" s="39"/>
      <c r="G15" s="39"/>
      <c r="H15" s="39"/>
      <c r="I15" s="116" t="s">
        <v>32</v>
      </c>
      <c r="J15" s="32" t="s">
        <v>33</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34</v>
      </c>
      <c r="E17" s="39"/>
      <c r="F17" s="39"/>
      <c r="G17" s="39"/>
      <c r="H17" s="39"/>
      <c r="I17" s="116" t="s">
        <v>29</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32</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36</v>
      </c>
      <c r="E20" s="39"/>
      <c r="F20" s="39"/>
      <c r="G20" s="39"/>
      <c r="H20" s="39"/>
      <c r="I20" s="116" t="s">
        <v>29</v>
      </c>
      <c r="J20" s="32" t="s">
        <v>37</v>
      </c>
      <c r="K20" s="42"/>
    </row>
    <row r="21" spans="2:11" s="1" customFormat="1" ht="18" customHeight="1">
      <c r="B21" s="38"/>
      <c r="C21" s="39"/>
      <c r="D21" s="39"/>
      <c r="E21" s="32" t="s">
        <v>38</v>
      </c>
      <c r="F21" s="39"/>
      <c r="G21" s="39"/>
      <c r="H21" s="39"/>
      <c r="I21" s="116" t="s">
        <v>32</v>
      </c>
      <c r="J21" s="32" t="s">
        <v>23</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40</v>
      </c>
      <c r="E23" s="39"/>
      <c r="F23" s="39"/>
      <c r="G23" s="39"/>
      <c r="H23" s="39"/>
      <c r="I23" s="115"/>
      <c r="J23" s="39"/>
      <c r="K23" s="42"/>
    </row>
    <row r="24" spans="2:11" s="6" customFormat="1" ht="57" customHeight="1">
      <c r="B24" s="118"/>
      <c r="C24" s="119"/>
      <c r="D24" s="119"/>
      <c r="E24" s="267" t="s">
        <v>41</v>
      </c>
      <c r="F24" s="267"/>
      <c r="G24" s="267"/>
      <c r="H24" s="267"/>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42</v>
      </c>
      <c r="E27" s="39"/>
      <c r="F27" s="39"/>
      <c r="G27" s="39"/>
      <c r="H27" s="39"/>
      <c r="I27" s="115"/>
      <c r="J27" s="125">
        <f>ROUND(J83,2)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44</v>
      </c>
      <c r="G29" s="39"/>
      <c r="H29" s="39"/>
      <c r="I29" s="126" t="s">
        <v>43</v>
      </c>
      <c r="J29" s="43" t="s">
        <v>45</v>
      </c>
      <c r="K29" s="42"/>
    </row>
    <row r="30" spans="2:11" s="1" customFormat="1" ht="14.45" customHeight="1">
      <c r="B30" s="38"/>
      <c r="C30" s="39"/>
      <c r="D30" s="46" t="s">
        <v>46</v>
      </c>
      <c r="E30" s="46" t="s">
        <v>47</v>
      </c>
      <c r="F30" s="127">
        <f>ROUND(SUM(BE83:BE127), 2)</f>
        <v>0</v>
      </c>
      <c r="G30" s="39"/>
      <c r="H30" s="39"/>
      <c r="I30" s="128">
        <v>0.21</v>
      </c>
      <c r="J30" s="127">
        <f>ROUND(ROUND((SUM(BE83:BE127)), 2)*I30, 2)</f>
        <v>0</v>
      </c>
      <c r="K30" s="42"/>
    </row>
    <row r="31" spans="2:11" s="1" customFormat="1" ht="14.45" customHeight="1">
      <c r="B31" s="38"/>
      <c r="C31" s="39"/>
      <c r="D31" s="39"/>
      <c r="E31" s="46" t="s">
        <v>48</v>
      </c>
      <c r="F31" s="127">
        <f>ROUND(SUM(BF83:BF127), 2)</f>
        <v>0</v>
      </c>
      <c r="G31" s="39"/>
      <c r="H31" s="39"/>
      <c r="I31" s="128">
        <v>0.15</v>
      </c>
      <c r="J31" s="127">
        <f>ROUND(ROUND((SUM(BF83:BF127)), 2)*I31, 2)</f>
        <v>0</v>
      </c>
      <c r="K31" s="42"/>
    </row>
    <row r="32" spans="2:11" s="1" customFormat="1" ht="14.45" hidden="1" customHeight="1">
      <c r="B32" s="38"/>
      <c r="C32" s="39"/>
      <c r="D32" s="39"/>
      <c r="E32" s="46" t="s">
        <v>49</v>
      </c>
      <c r="F32" s="127">
        <f>ROUND(SUM(BG83:BG127), 2)</f>
        <v>0</v>
      </c>
      <c r="G32" s="39"/>
      <c r="H32" s="39"/>
      <c r="I32" s="128">
        <v>0.21</v>
      </c>
      <c r="J32" s="127">
        <v>0</v>
      </c>
      <c r="K32" s="42"/>
    </row>
    <row r="33" spans="2:11" s="1" customFormat="1" ht="14.45" hidden="1" customHeight="1">
      <c r="B33" s="38"/>
      <c r="C33" s="39"/>
      <c r="D33" s="39"/>
      <c r="E33" s="46" t="s">
        <v>50</v>
      </c>
      <c r="F33" s="127">
        <f>ROUND(SUM(BH83:BH127), 2)</f>
        <v>0</v>
      </c>
      <c r="G33" s="39"/>
      <c r="H33" s="39"/>
      <c r="I33" s="128">
        <v>0.15</v>
      </c>
      <c r="J33" s="127">
        <v>0</v>
      </c>
      <c r="K33" s="42"/>
    </row>
    <row r="34" spans="2:11" s="1" customFormat="1" ht="14.45" hidden="1" customHeight="1">
      <c r="B34" s="38"/>
      <c r="C34" s="39"/>
      <c r="D34" s="39"/>
      <c r="E34" s="46" t="s">
        <v>51</v>
      </c>
      <c r="F34" s="127">
        <f>ROUND(SUM(BI83:BI127),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52</v>
      </c>
      <c r="E36" s="76"/>
      <c r="F36" s="76"/>
      <c r="G36" s="131" t="s">
        <v>53</v>
      </c>
      <c r="H36" s="132" t="s">
        <v>54</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109</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16.5" customHeight="1">
      <c r="B45" s="38"/>
      <c r="C45" s="39"/>
      <c r="D45" s="39"/>
      <c r="E45" s="278" t="str">
        <f>E7</f>
        <v>VD Orlík - oprava povrchových ochran a konstrukce segmentového uzávěru</v>
      </c>
      <c r="F45" s="279"/>
      <c r="G45" s="279"/>
      <c r="H45" s="279"/>
      <c r="I45" s="115"/>
      <c r="J45" s="39"/>
      <c r="K45" s="42"/>
    </row>
    <row r="46" spans="2:11" s="1" customFormat="1" ht="14.45" customHeight="1">
      <c r="B46" s="38"/>
      <c r="C46" s="34" t="s">
        <v>107</v>
      </c>
      <c r="D46" s="39"/>
      <c r="E46" s="39"/>
      <c r="F46" s="39"/>
      <c r="G46" s="39"/>
      <c r="H46" s="39"/>
      <c r="I46" s="115"/>
      <c r="J46" s="39"/>
      <c r="K46" s="42"/>
    </row>
    <row r="47" spans="2:11" s="1" customFormat="1" ht="17.25" customHeight="1">
      <c r="B47" s="38"/>
      <c r="C47" s="39"/>
      <c r="D47" s="39"/>
      <c r="E47" s="280" t="str">
        <f>E9</f>
        <v>03 - Drobné opravy a údržba</v>
      </c>
      <c r="F47" s="281"/>
      <c r="G47" s="281"/>
      <c r="H47" s="281"/>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24</v>
      </c>
      <c r="D49" s="39"/>
      <c r="E49" s="39"/>
      <c r="F49" s="32" t="str">
        <f>F12</f>
        <v>VD Orlík</v>
      </c>
      <c r="G49" s="39"/>
      <c r="H49" s="39"/>
      <c r="I49" s="116" t="s">
        <v>26</v>
      </c>
      <c r="J49" s="117" t="str">
        <f>IF(J12="","",J12)</f>
        <v>23.8.2019</v>
      </c>
      <c r="K49" s="42"/>
    </row>
    <row r="50" spans="2:47" s="1" customFormat="1" ht="6.95" customHeight="1">
      <c r="B50" s="38"/>
      <c r="C50" s="39"/>
      <c r="D50" s="39"/>
      <c r="E50" s="39"/>
      <c r="F50" s="39"/>
      <c r="G50" s="39"/>
      <c r="H50" s="39"/>
      <c r="I50" s="115"/>
      <c r="J50" s="39"/>
      <c r="K50" s="42"/>
    </row>
    <row r="51" spans="2:47" s="1" customFormat="1">
      <c r="B51" s="38"/>
      <c r="C51" s="34" t="s">
        <v>28</v>
      </c>
      <c r="D51" s="39"/>
      <c r="E51" s="39"/>
      <c r="F51" s="32" t="str">
        <f>E15</f>
        <v>Povodí Vltavy státní podnik</v>
      </c>
      <c r="G51" s="39"/>
      <c r="H51" s="39"/>
      <c r="I51" s="116" t="s">
        <v>36</v>
      </c>
      <c r="J51" s="267" t="str">
        <f>E21</f>
        <v>Ing. Milada Klimešová</v>
      </c>
      <c r="K51" s="42"/>
    </row>
    <row r="52" spans="2:47" s="1" customFormat="1" ht="14.45" customHeight="1">
      <c r="B52" s="38"/>
      <c r="C52" s="34" t="s">
        <v>34</v>
      </c>
      <c r="D52" s="39"/>
      <c r="E52" s="39"/>
      <c r="F52" s="32" t="str">
        <f>IF(E18="","",E18)</f>
        <v/>
      </c>
      <c r="G52" s="39"/>
      <c r="H52" s="39"/>
      <c r="I52" s="115"/>
      <c r="J52" s="282"/>
      <c r="K52" s="42"/>
    </row>
    <row r="53" spans="2:47" s="1" customFormat="1" ht="10.35" customHeight="1">
      <c r="B53" s="38"/>
      <c r="C53" s="39"/>
      <c r="D53" s="39"/>
      <c r="E53" s="39"/>
      <c r="F53" s="39"/>
      <c r="G53" s="39"/>
      <c r="H53" s="39"/>
      <c r="I53" s="115"/>
      <c r="J53" s="39"/>
      <c r="K53" s="42"/>
    </row>
    <row r="54" spans="2:47" s="1" customFormat="1" ht="29.25" customHeight="1">
      <c r="B54" s="38"/>
      <c r="C54" s="141" t="s">
        <v>110</v>
      </c>
      <c r="D54" s="129"/>
      <c r="E54" s="129"/>
      <c r="F54" s="129"/>
      <c r="G54" s="129"/>
      <c r="H54" s="129"/>
      <c r="I54" s="142"/>
      <c r="J54" s="143" t="s">
        <v>111</v>
      </c>
      <c r="K54" s="144"/>
    </row>
    <row r="55" spans="2:47" s="1" customFormat="1" ht="10.35" customHeight="1">
      <c r="B55" s="38"/>
      <c r="C55" s="39"/>
      <c r="D55" s="39"/>
      <c r="E55" s="39"/>
      <c r="F55" s="39"/>
      <c r="G55" s="39"/>
      <c r="H55" s="39"/>
      <c r="I55" s="115"/>
      <c r="J55" s="39"/>
      <c r="K55" s="42"/>
    </row>
    <row r="56" spans="2:47" s="1" customFormat="1" ht="29.25" customHeight="1">
      <c r="B56" s="38"/>
      <c r="C56" s="145" t="s">
        <v>112</v>
      </c>
      <c r="D56" s="39"/>
      <c r="E56" s="39"/>
      <c r="F56" s="39"/>
      <c r="G56" s="39"/>
      <c r="H56" s="39"/>
      <c r="I56" s="115"/>
      <c r="J56" s="125">
        <f>J83</f>
        <v>0</v>
      </c>
      <c r="K56" s="42"/>
      <c r="AU56" s="21" t="s">
        <v>113</v>
      </c>
    </row>
    <row r="57" spans="2:47" s="7" customFormat="1" ht="24.95" customHeight="1">
      <c r="B57" s="146"/>
      <c r="C57" s="147"/>
      <c r="D57" s="148" t="s">
        <v>227</v>
      </c>
      <c r="E57" s="149"/>
      <c r="F57" s="149"/>
      <c r="G57" s="149"/>
      <c r="H57" s="149"/>
      <c r="I57" s="150"/>
      <c r="J57" s="151">
        <f>J84</f>
        <v>0</v>
      </c>
      <c r="K57" s="152"/>
    </row>
    <row r="58" spans="2:47" s="8" customFormat="1" ht="19.899999999999999" customHeight="1">
      <c r="B58" s="153"/>
      <c r="C58" s="154"/>
      <c r="D58" s="155" t="s">
        <v>369</v>
      </c>
      <c r="E58" s="156"/>
      <c r="F58" s="156"/>
      <c r="G58" s="156"/>
      <c r="H58" s="156"/>
      <c r="I58" s="157"/>
      <c r="J58" s="158">
        <f>J85</f>
        <v>0</v>
      </c>
      <c r="K58" s="159"/>
    </row>
    <row r="59" spans="2:47" s="8" customFormat="1" ht="19.899999999999999" customHeight="1">
      <c r="B59" s="153"/>
      <c r="C59" s="154"/>
      <c r="D59" s="155" t="s">
        <v>228</v>
      </c>
      <c r="E59" s="156"/>
      <c r="F59" s="156"/>
      <c r="G59" s="156"/>
      <c r="H59" s="156"/>
      <c r="I59" s="157"/>
      <c r="J59" s="158">
        <f>J97</f>
        <v>0</v>
      </c>
      <c r="K59" s="159"/>
    </row>
    <row r="60" spans="2:47" s="8" customFormat="1" ht="19.899999999999999" customHeight="1">
      <c r="B60" s="153"/>
      <c r="C60" s="154"/>
      <c r="D60" s="155" t="s">
        <v>229</v>
      </c>
      <c r="E60" s="156"/>
      <c r="F60" s="156"/>
      <c r="G60" s="156"/>
      <c r="H60" s="156"/>
      <c r="I60" s="157"/>
      <c r="J60" s="158">
        <f>J110</f>
        <v>0</v>
      </c>
      <c r="K60" s="159"/>
    </row>
    <row r="61" spans="2:47" s="8" customFormat="1" ht="19.899999999999999" customHeight="1">
      <c r="B61" s="153"/>
      <c r="C61" s="154"/>
      <c r="D61" s="155" t="s">
        <v>230</v>
      </c>
      <c r="E61" s="156"/>
      <c r="F61" s="156"/>
      <c r="G61" s="156"/>
      <c r="H61" s="156"/>
      <c r="I61" s="157"/>
      <c r="J61" s="158">
        <f>J116</f>
        <v>0</v>
      </c>
      <c r="K61" s="159"/>
    </row>
    <row r="62" spans="2:47" s="7" customFormat="1" ht="24.95" customHeight="1">
      <c r="B62" s="146"/>
      <c r="C62" s="147"/>
      <c r="D62" s="148" t="s">
        <v>231</v>
      </c>
      <c r="E62" s="149"/>
      <c r="F62" s="149"/>
      <c r="G62" s="149"/>
      <c r="H62" s="149"/>
      <c r="I62" s="150"/>
      <c r="J62" s="151">
        <f>J120</f>
        <v>0</v>
      </c>
      <c r="K62" s="152"/>
    </row>
    <row r="63" spans="2:47" s="8" customFormat="1" ht="19.899999999999999" customHeight="1">
      <c r="B63" s="153"/>
      <c r="C63" s="154"/>
      <c r="D63" s="155" t="s">
        <v>232</v>
      </c>
      <c r="E63" s="156"/>
      <c r="F63" s="156"/>
      <c r="G63" s="156"/>
      <c r="H63" s="156"/>
      <c r="I63" s="157"/>
      <c r="J63" s="158">
        <f>J121</f>
        <v>0</v>
      </c>
      <c r="K63" s="159"/>
    </row>
    <row r="64" spans="2:47" s="1" customFormat="1" ht="21.75" customHeight="1">
      <c r="B64" s="38"/>
      <c r="C64" s="39"/>
      <c r="D64" s="39"/>
      <c r="E64" s="39"/>
      <c r="F64" s="39"/>
      <c r="G64" s="39"/>
      <c r="H64" s="39"/>
      <c r="I64" s="115"/>
      <c r="J64" s="39"/>
      <c r="K64" s="42"/>
    </row>
    <row r="65" spans="2:12" s="1" customFormat="1" ht="6.95" customHeight="1">
      <c r="B65" s="53"/>
      <c r="C65" s="54"/>
      <c r="D65" s="54"/>
      <c r="E65" s="54"/>
      <c r="F65" s="54"/>
      <c r="G65" s="54"/>
      <c r="H65" s="54"/>
      <c r="I65" s="136"/>
      <c r="J65" s="54"/>
      <c r="K65" s="55"/>
    </row>
    <row r="69" spans="2:12" s="1" customFormat="1" ht="6.95" customHeight="1">
      <c r="B69" s="56"/>
      <c r="C69" s="57"/>
      <c r="D69" s="57"/>
      <c r="E69" s="57"/>
      <c r="F69" s="57"/>
      <c r="G69" s="57"/>
      <c r="H69" s="57"/>
      <c r="I69" s="139"/>
      <c r="J69" s="57"/>
      <c r="K69" s="57"/>
      <c r="L69" s="58"/>
    </row>
    <row r="70" spans="2:12" s="1" customFormat="1" ht="36.950000000000003" customHeight="1">
      <c r="B70" s="38"/>
      <c r="C70" s="59" t="s">
        <v>121</v>
      </c>
      <c r="D70" s="60"/>
      <c r="E70" s="60"/>
      <c r="F70" s="60"/>
      <c r="G70" s="60"/>
      <c r="H70" s="60"/>
      <c r="I70" s="160"/>
      <c r="J70" s="60"/>
      <c r="K70" s="60"/>
      <c r="L70" s="58"/>
    </row>
    <row r="71" spans="2:12" s="1" customFormat="1" ht="6.95" customHeight="1">
      <c r="B71" s="38"/>
      <c r="C71" s="60"/>
      <c r="D71" s="60"/>
      <c r="E71" s="60"/>
      <c r="F71" s="60"/>
      <c r="G71" s="60"/>
      <c r="H71" s="60"/>
      <c r="I71" s="160"/>
      <c r="J71" s="60"/>
      <c r="K71" s="60"/>
      <c r="L71" s="58"/>
    </row>
    <row r="72" spans="2:12" s="1" customFormat="1" ht="14.45" customHeight="1">
      <c r="B72" s="38"/>
      <c r="C72" s="62" t="s">
        <v>18</v>
      </c>
      <c r="D72" s="60"/>
      <c r="E72" s="60"/>
      <c r="F72" s="60"/>
      <c r="G72" s="60"/>
      <c r="H72" s="60"/>
      <c r="I72" s="160"/>
      <c r="J72" s="60"/>
      <c r="K72" s="60"/>
      <c r="L72" s="58"/>
    </row>
    <row r="73" spans="2:12" s="1" customFormat="1" ht="16.5" customHeight="1">
      <c r="B73" s="38"/>
      <c r="C73" s="60"/>
      <c r="D73" s="60"/>
      <c r="E73" s="283" t="str">
        <f>E7</f>
        <v>VD Orlík - oprava povrchových ochran a konstrukce segmentového uzávěru</v>
      </c>
      <c r="F73" s="284"/>
      <c r="G73" s="284"/>
      <c r="H73" s="284"/>
      <c r="I73" s="160"/>
      <c r="J73" s="60"/>
      <c r="K73" s="60"/>
      <c r="L73" s="58"/>
    </row>
    <row r="74" spans="2:12" s="1" customFormat="1" ht="14.45" customHeight="1">
      <c r="B74" s="38"/>
      <c r="C74" s="62" t="s">
        <v>107</v>
      </c>
      <c r="D74" s="60"/>
      <c r="E74" s="60"/>
      <c r="F74" s="60"/>
      <c r="G74" s="60"/>
      <c r="H74" s="60"/>
      <c r="I74" s="160"/>
      <c r="J74" s="60"/>
      <c r="K74" s="60"/>
      <c r="L74" s="58"/>
    </row>
    <row r="75" spans="2:12" s="1" customFormat="1" ht="17.25" customHeight="1">
      <c r="B75" s="38"/>
      <c r="C75" s="60"/>
      <c r="D75" s="60"/>
      <c r="E75" s="274" t="str">
        <f>E9</f>
        <v>03 - Drobné opravy a údržba</v>
      </c>
      <c r="F75" s="285"/>
      <c r="G75" s="285"/>
      <c r="H75" s="285"/>
      <c r="I75" s="160"/>
      <c r="J75" s="60"/>
      <c r="K75" s="60"/>
      <c r="L75" s="58"/>
    </row>
    <row r="76" spans="2:12" s="1" customFormat="1" ht="6.95" customHeight="1">
      <c r="B76" s="38"/>
      <c r="C76" s="60"/>
      <c r="D76" s="60"/>
      <c r="E76" s="60"/>
      <c r="F76" s="60"/>
      <c r="G76" s="60"/>
      <c r="H76" s="60"/>
      <c r="I76" s="160"/>
      <c r="J76" s="60"/>
      <c r="K76" s="60"/>
      <c r="L76" s="58"/>
    </row>
    <row r="77" spans="2:12" s="1" customFormat="1" ht="18" customHeight="1">
      <c r="B77" s="38"/>
      <c r="C77" s="62" t="s">
        <v>24</v>
      </c>
      <c r="D77" s="60"/>
      <c r="E77" s="60"/>
      <c r="F77" s="161" t="str">
        <f>F12</f>
        <v>VD Orlík</v>
      </c>
      <c r="G77" s="60"/>
      <c r="H77" s="60"/>
      <c r="I77" s="162" t="s">
        <v>26</v>
      </c>
      <c r="J77" s="70" t="str">
        <f>IF(J12="","",J12)</f>
        <v>23.8.2019</v>
      </c>
      <c r="K77" s="60"/>
      <c r="L77" s="58"/>
    </row>
    <row r="78" spans="2:12" s="1" customFormat="1" ht="6.95" customHeight="1">
      <c r="B78" s="38"/>
      <c r="C78" s="60"/>
      <c r="D78" s="60"/>
      <c r="E78" s="60"/>
      <c r="F78" s="60"/>
      <c r="G78" s="60"/>
      <c r="H78" s="60"/>
      <c r="I78" s="160"/>
      <c r="J78" s="60"/>
      <c r="K78" s="60"/>
      <c r="L78" s="58"/>
    </row>
    <row r="79" spans="2:12" s="1" customFormat="1">
      <c r="B79" s="38"/>
      <c r="C79" s="62" t="s">
        <v>28</v>
      </c>
      <c r="D79" s="60"/>
      <c r="E79" s="60"/>
      <c r="F79" s="161" t="str">
        <f>E15</f>
        <v>Povodí Vltavy státní podnik</v>
      </c>
      <c r="G79" s="60"/>
      <c r="H79" s="60"/>
      <c r="I79" s="162" t="s">
        <v>36</v>
      </c>
      <c r="J79" s="161" t="str">
        <f>E21</f>
        <v>Ing. Milada Klimešová</v>
      </c>
      <c r="K79" s="60"/>
      <c r="L79" s="58"/>
    </row>
    <row r="80" spans="2:12" s="1" customFormat="1" ht="14.45" customHeight="1">
      <c r="B80" s="38"/>
      <c r="C80" s="62" t="s">
        <v>34</v>
      </c>
      <c r="D80" s="60"/>
      <c r="E80" s="60"/>
      <c r="F80" s="161" t="str">
        <f>IF(E18="","",E18)</f>
        <v/>
      </c>
      <c r="G80" s="60"/>
      <c r="H80" s="60"/>
      <c r="I80" s="160"/>
      <c r="J80" s="60"/>
      <c r="K80" s="60"/>
      <c r="L80" s="58"/>
    </row>
    <row r="81" spans="2:65" s="1" customFormat="1" ht="10.35" customHeight="1">
      <c r="B81" s="38"/>
      <c r="C81" s="60"/>
      <c r="D81" s="60"/>
      <c r="E81" s="60"/>
      <c r="F81" s="60"/>
      <c r="G81" s="60"/>
      <c r="H81" s="60"/>
      <c r="I81" s="160"/>
      <c r="J81" s="60"/>
      <c r="K81" s="60"/>
      <c r="L81" s="58"/>
    </row>
    <row r="82" spans="2:65" s="9" customFormat="1" ht="29.25" customHeight="1">
      <c r="B82" s="163"/>
      <c r="C82" s="164" t="s">
        <v>122</v>
      </c>
      <c r="D82" s="165" t="s">
        <v>61</v>
      </c>
      <c r="E82" s="165" t="s">
        <v>57</v>
      </c>
      <c r="F82" s="165" t="s">
        <v>123</v>
      </c>
      <c r="G82" s="165" t="s">
        <v>124</v>
      </c>
      <c r="H82" s="165" t="s">
        <v>125</v>
      </c>
      <c r="I82" s="166" t="s">
        <v>126</v>
      </c>
      <c r="J82" s="165" t="s">
        <v>111</v>
      </c>
      <c r="K82" s="167" t="s">
        <v>127</v>
      </c>
      <c r="L82" s="168"/>
      <c r="M82" s="78" t="s">
        <v>128</v>
      </c>
      <c r="N82" s="79" t="s">
        <v>46</v>
      </c>
      <c r="O82" s="79" t="s">
        <v>129</v>
      </c>
      <c r="P82" s="79" t="s">
        <v>130</v>
      </c>
      <c r="Q82" s="79" t="s">
        <v>131</v>
      </c>
      <c r="R82" s="79" t="s">
        <v>132</v>
      </c>
      <c r="S82" s="79" t="s">
        <v>133</v>
      </c>
      <c r="T82" s="80" t="s">
        <v>134</v>
      </c>
    </row>
    <row r="83" spans="2:65" s="1" customFormat="1" ht="29.25" customHeight="1">
      <c r="B83" s="38"/>
      <c r="C83" s="84" t="s">
        <v>112</v>
      </c>
      <c r="D83" s="60"/>
      <c r="E83" s="60"/>
      <c r="F83" s="60"/>
      <c r="G83" s="60"/>
      <c r="H83" s="60"/>
      <c r="I83" s="160"/>
      <c r="J83" s="169">
        <f>BK83</f>
        <v>0</v>
      </c>
      <c r="K83" s="60"/>
      <c r="L83" s="58"/>
      <c r="M83" s="81"/>
      <c r="N83" s="82"/>
      <c r="O83" s="82"/>
      <c r="P83" s="170">
        <f>P84+P120</f>
        <v>0</v>
      </c>
      <c r="Q83" s="82"/>
      <c r="R83" s="170">
        <f>R84+R120</f>
        <v>0.49925000000000003</v>
      </c>
      <c r="S83" s="82"/>
      <c r="T83" s="171">
        <f>T84+T120</f>
        <v>0.33</v>
      </c>
      <c r="AT83" s="21" t="s">
        <v>75</v>
      </c>
      <c r="AU83" s="21" t="s">
        <v>113</v>
      </c>
      <c r="BK83" s="172">
        <f>BK84+BK120</f>
        <v>0</v>
      </c>
    </row>
    <row r="84" spans="2:65" s="10" customFormat="1" ht="37.35" customHeight="1">
      <c r="B84" s="173"/>
      <c r="C84" s="174"/>
      <c r="D84" s="175" t="s">
        <v>75</v>
      </c>
      <c r="E84" s="176" t="s">
        <v>234</v>
      </c>
      <c r="F84" s="176" t="s">
        <v>235</v>
      </c>
      <c r="G84" s="174"/>
      <c r="H84" s="174"/>
      <c r="I84" s="177"/>
      <c r="J84" s="178">
        <f>BK84</f>
        <v>0</v>
      </c>
      <c r="K84" s="174"/>
      <c r="L84" s="179"/>
      <c r="M84" s="180"/>
      <c r="N84" s="181"/>
      <c r="O84" s="181"/>
      <c r="P84" s="182">
        <f>P85+P97+P110+P116</f>
        <v>0</v>
      </c>
      <c r="Q84" s="181"/>
      <c r="R84" s="182">
        <f>R85+R97+R110+R116</f>
        <v>0.29925000000000002</v>
      </c>
      <c r="S84" s="181"/>
      <c r="T84" s="183">
        <f>T85+T97+T110+T116</f>
        <v>0.33</v>
      </c>
      <c r="AR84" s="184" t="s">
        <v>83</v>
      </c>
      <c r="AT84" s="185" t="s">
        <v>75</v>
      </c>
      <c r="AU84" s="185" t="s">
        <v>76</v>
      </c>
      <c r="AY84" s="184" t="s">
        <v>138</v>
      </c>
      <c r="BK84" s="186">
        <f>BK85+BK97+BK110+BK116</f>
        <v>0</v>
      </c>
    </row>
    <row r="85" spans="2:65" s="10" customFormat="1" ht="19.899999999999999" customHeight="1">
      <c r="B85" s="173"/>
      <c r="C85" s="174"/>
      <c r="D85" s="175" t="s">
        <v>75</v>
      </c>
      <c r="E85" s="187" t="s">
        <v>83</v>
      </c>
      <c r="F85" s="187" t="s">
        <v>370</v>
      </c>
      <c r="G85" s="174"/>
      <c r="H85" s="174"/>
      <c r="I85" s="177"/>
      <c r="J85" s="188">
        <f>BK85</f>
        <v>0</v>
      </c>
      <c r="K85" s="174"/>
      <c r="L85" s="179"/>
      <c r="M85" s="180"/>
      <c r="N85" s="181"/>
      <c r="O85" s="181"/>
      <c r="P85" s="182">
        <f>SUM(P86:P96)</f>
        <v>0</v>
      </c>
      <c r="Q85" s="181"/>
      <c r="R85" s="182">
        <f>SUM(R86:R96)</f>
        <v>0</v>
      </c>
      <c r="S85" s="181"/>
      <c r="T85" s="183">
        <f>SUM(T86:T96)</f>
        <v>0</v>
      </c>
      <c r="AR85" s="184" t="s">
        <v>83</v>
      </c>
      <c r="AT85" s="185" t="s">
        <v>75</v>
      </c>
      <c r="AU85" s="185" t="s">
        <v>83</v>
      </c>
      <c r="AY85" s="184" t="s">
        <v>138</v>
      </c>
      <c r="BK85" s="186">
        <f>SUM(BK86:BK96)</f>
        <v>0</v>
      </c>
    </row>
    <row r="86" spans="2:65" s="1" customFormat="1" ht="16.5" customHeight="1">
      <c r="B86" s="38"/>
      <c r="C86" s="189" t="s">
        <v>83</v>
      </c>
      <c r="D86" s="189" t="s">
        <v>141</v>
      </c>
      <c r="E86" s="190" t="s">
        <v>371</v>
      </c>
      <c r="F86" s="191" t="s">
        <v>372</v>
      </c>
      <c r="G86" s="192" t="s">
        <v>373</v>
      </c>
      <c r="H86" s="193">
        <v>0.15</v>
      </c>
      <c r="I86" s="194"/>
      <c r="J86" s="195">
        <f>ROUND(I86*H86,2)</f>
        <v>0</v>
      </c>
      <c r="K86" s="191" t="s">
        <v>179</v>
      </c>
      <c r="L86" s="58"/>
      <c r="M86" s="196" t="s">
        <v>23</v>
      </c>
      <c r="N86" s="197" t="s">
        <v>47</v>
      </c>
      <c r="O86" s="39"/>
      <c r="P86" s="198">
        <f>O86*H86</f>
        <v>0</v>
      </c>
      <c r="Q86" s="198">
        <v>0</v>
      </c>
      <c r="R86" s="198">
        <f>Q86*H86</f>
        <v>0</v>
      </c>
      <c r="S86" s="198">
        <v>0</v>
      </c>
      <c r="T86" s="199">
        <f>S86*H86</f>
        <v>0</v>
      </c>
      <c r="AR86" s="21" t="s">
        <v>161</v>
      </c>
      <c r="AT86" s="21" t="s">
        <v>141</v>
      </c>
      <c r="AU86" s="21" t="s">
        <v>85</v>
      </c>
      <c r="AY86" s="21" t="s">
        <v>138</v>
      </c>
      <c r="BE86" s="200">
        <f>IF(N86="základní",J86,0)</f>
        <v>0</v>
      </c>
      <c r="BF86" s="200">
        <f>IF(N86="snížená",J86,0)</f>
        <v>0</v>
      </c>
      <c r="BG86" s="200">
        <f>IF(N86="zákl. přenesená",J86,0)</f>
        <v>0</v>
      </c>
      <c r="BH86" s="200">
        <f>IF(N86="sníž. přenesená",J86,0)</f>
        <v>0</v>
      </c>
      <c r="BI86" s="200">
        <f>IF(N86="nulová",J86,0)</f>
        <v>0</v>
      </c>
      <c r="BJ86" s="21" t="s">
        <v>83</v>
      </c>
      <c r="BK86" s="200">
        <f>ROUND(I86*H86,2)</f>
        <v>0</v>
      </c>
      <c r="BL86" s="21" t="s">
        <v>161</v>
      </c>
      <c r="BM86" s="21" t="s">
        <v>374</v>
      </c>
    </row>
    <row r="87" spans="2:65" s="1" customFormat="1" ht="40.5">
      <c r="B87" s="38"/>
      <c r="C87" s="60"/>
      <c r="D87" s="201" t="s">
        <v>147</v>
      </c>
      <c r="E87" s="60"/>
      <c r="F87" s="202" t="s">
        <v>375</v>
      </c>
      <c r="G87" s="60"/>
      <c r="H87" s="60"/>
      <c r="I87" s="160"/>
      <c r="J87" s="60"/>
      <c r="K87" s="60"/>
      <c r="L87" s="58"/>
      <c r="M87" s="203"/>
      <c r="N87" s="39"/>
      <c r="O87" s="39"/>
      <c r="P87" s="39"/>
      <c r="Q87" s="39"/>
      <c r="R87" s="39"/>
      <c r="S87" s="39"/>
      <c r="T87" s="75"/>
      <c r="AT87" s="21" t="s">
        <v>147</v>
      </c>
      <c r="AU87" s="21" t="s">
        <v>85</v>
      </c>
    </row>
    <row r="88" spans="2:65" s="1" customFormat="1" ht="94.5">
      <c r="B88" s="38"/>
      <c r="C88" s="60"/>
      <c r="D88" s="201" t="s">
        <v>266</v>
      </c>
      <c r="E88" s="60"/>
      <c r="F88" s="204" t="s">
        <v>376</v>
      </c>
      <c r="G88" s="60"/>
      <c r="H88" s="60"/>
      <c r="I88" s="160"/>
      <c r="J88" s="60"/>
      <c r="K88" s="60"/>
      <c r="L88" s="58"/>
      <c r="M88" s="203"/>
      <c r="N88" s="39"/>
      <c r="O88" s="39"/>
      <c r="P88" s="39"/>
      <c r="Q88" s="39"/>
      <c r="R88" s="39"/>
      <c r="S88" s="39"/>
      <c r="T88" s="75"/>
      <c r="AT88" s="21" t="s">
        <v>266</v>
      </c>
      <c r="AU88" s="21" t="s">
        <v>85</v>
      </c>
    </row>
    <row r="89" spans="2:65" s="1" customFormat="1" ht="40.5">
      <c r="B89" s="38"/>
      <c r="C89" s="60"/>
      <c r="D89" s="201" t="s">
        <v>151</v>
      </c>
      <c r="E89" s="60"/>
      <c r="F89" s="204" t="s">
        <v>377</v>
      </c>
      <c r="G89" s="60"/>
      <c r="H89" s="60"/>
      <c r="I89" s="160"/>
      <c r="J89" s="60"/>
      <c r="K89" s="60"/>
      <c r="L89" s="58"/>
      <c r="M89" s="203"/>
      <c r="N89" s="39"/>
      <c r="O89" s="39"/>
      <c r="P89" s="39"/>
      <c r="Q89" s="39"/>
      <c r="R89" s="39"/>
      <c r="S89" s="39"/>
      <c r="T89" s="75"/>
      <c r="AT89" s="21" t="s">
        <v>151</v>
      </c>
      <c r="AU89" s="21" t="s">
        <v>85</v>
      </c>
    </row>
    <row r="90" spans="2:65" s="11" customFormat="1" ht="13.5">
      <c r="B90" s="205"/>
      <c r="C90" s="206"/>
      <c r="D90" s="201" t="s">
        <v>212</v>
      </c>
      <c r="E90" s="207" t="s">
        <v>23</v>
      </c>
      <c r="F90" s="208" t="s">
        <v>378</v>
      </c>
      <c r="G90" s="206"/>
      <c r="H90" s="209">
        <v>0.15</v>
      </c>
      <c r="I90" s="210"/>
      <c r="J90" s="206"/>
      <c r="K90" s="206"/>
      <c r="L90" s="211"/>
      <c r="M90" s="212"/>
      <c r="N90" s="213"/>
      <c r="O90" s="213"/>
      <c r="P90" s="213"/>
      <c r="Q90" s="213"/>
      <c r="R90" s="213"/>
      <c r="S90" s="213"/>
      <c r="T90" s="214"/>
      <c r="AT90" s="215" t="s">
        <v>212</v>
      </c>
      <c r="AU90" s="215" t="s">
        <v>85</v>
      </c>
      <c r="AV90" s="11" t="s">
        <v>85</v>
      </c>
      <c r="AW90" s="11" t="s">
        <v>39</v>
      </c>
      <c r="AX90" s="11" t="s">
        <v>83</v>
      </c>
      <c r="AY90" s="215" t="s">
        <v>138</v>
      </c>
    </row>
    <row r="91" spans="2:65" s="1" customFormat="1" ht="16.5" customHeight="1">
      <c r="B91" s="38"/>
      <c r="C91" s="189" t="s">
        <v>85</v>
      </c>
      <c r="D91" s="189" t="s">
        <v>141</v>
      </c>
      <c r="E91" s="190" t="s">
        <v>379</v>
      </c>
      <c r="F91" s="191" t="s">
        <v>380</v>
      </c>
      <c r="G91" s="192" t="s">
        <v>373</v>
      </c>
      <c r="H91" s="193">
        <v>0.15</v>
      </c>
      <c r="I91" s="194"/>
      <c r="J91" s="195">
        <f>ROUND(I91*H91,2)</f>
        <v>0</v>
      </c>
      <c r="K91" s="191" t="s">
        <v>179</v>
      </c>
      <c r="L91" s="58"/>
      <c r="M91" s="196" t="s">
        <v>23</v>
      </c>
      <c r="N91" s="197" t="s">
        <v>47</v>
      </c>
      <c r="O91" s="39"/>
      <c r="P91" s="198">
        <f>O91*H91</f>
        <v>0</v>
      </c>
      <c r="Q91" s="198">
        <v>0</v>
      </c>
      <c r="R91" s="198">
        <f>Q91*H91</f>
        <v>0</v>
      </c>
      <c r="S91" s="198">
        <v>0</v>
      </c>
      <c r="T91" s="199">
        <f>S91*H91</f>
        <v>0</v>
      </c>
      <c r="AR91" s="21" t="s">
        <v>161</v>
      </c>
      <c r="AT91" s="21" t="s">
        <v>141</v>
      </c>
      <c r="AU91" s="21" t="s">
        <v>85</v>
      </c>
      <c r="AY91" s="21" t="s">
        <v>138</v>
      </c>
      <c r="BE91" s="200">
        <f>IF(N91="základní",J91,0)</f>
        <v>0</v>
      </c>
      <c r="BF91" s="200">
        <f>IF(N91="snížená",J91,0)</f>
        <v>0</v>
      </c>
      <c r="BG91" s="200">
        <f>IF(N91="zákl. přenesená",J91,0)</f>
        <v>0</v>
      </c>
      <c r="BH91" s="200">
        <f>IF(N91="sníž. přenesená",J91,0)</f>
        <v>0</v>
      </c>
      <c r="BI91" s="200">
        <f>IF(N91="nulová",J91,0)</f>
        <v>0</v>
      </c>
      <c r="BJ91" s="21" t="s">
        <v>83</v>
      </c>
      <c r="BK91" s="200">
        <f>ROUND(I91*H91,2)</f>
        <v>0</v>
      </c>
      <c r="BL91" s="21" t="s">
        <v>161</v>
      </c>
      <c r="BM91" s="21" t="s">
        <v>381</v>
      </c>
    </row>
    <row r="92" spans="2:65" s="1" customFormat="1" ht="27">
      <c r="B92" s="38"/>
      <c r="C92" s="60"/>
      <c r="D92" s="201" t="s">
        <v>147</v>
      </c>
      <c r="E92" s="60"/>
      <c r="F92" s="202" t="s">
        <v>382</v>
      </c>
      <c r="G92" s="60"/>
      <c r="H92" s="60"/>
      <c r="I92" s="160"/>
      <c r="J92" s="60"/>
      <c r="K92" s="60"/>
      <c r="L92" s="58"/>
      <c r="M92" s="203"/>
      <c r="N92" s="39"/>
      <c r="O92" s="39"/>
      <c r="P92" s="39"/>
      <c r="Q92" s="39"/>
      <c r="R92" s="39"/>
      <c r="S92" s="39"/>
      <c r="T92" s="75"/>
      <c r="AT92" s="21" t="s">
        <v>147</v>
      </c>
      <c r="AU92" s="21" t="s">
        <v>85</v>
      </c>
    </row>
    <row r="93" spans="2:65" s="1" customFormat="1" ht="40.5">
      <c r="B93" s="38"/>
      <c r="C93" s="60"/>
      <c r="D93" s="201" t="s">
        <v>151</v>
      </c>
      <c r="E93" s="60"/>
      <c r="F93" s="204" t="s">
        <v>383</v>
      </c>
      <c r="G93" s="60"/>
      <c r="H93" s="60"/>
      <c r="I93" s="160"/>
      <c r="J93" s="60"/>
      <c r="K93" s="60"/>
      <c r="L93" s="58"/>
      <c r="M93" s="203"/>
      <c r="N93" s="39"/>
      <c r="O93" s="39"/>
      <c r="P93" s="39"/>
      <c r="Q93" s="39"/>
      <c r="R93" s="39"/>
      <c r="S93" s="39"/>
      <c r="T93" s="75"/>
      <c r="AT93" s="21" t="s">
        <v>151</v>
      </c>
      <c r="AU93" s="21" t="s">
        <v>85</v>
      </c>
    </row>
    <row r="94" spans="2:65" s="1" customFormat="1" ht="25.5" customHeight="1">
      <c r="B94" s="38"/>
      <c r="C94" s="189" t="s">
        <v>153</v>
      </c>
      <c r="D94" s="189" t="s">
        <v>141</v>
      </c>
      <c r="E94" s="190" t="s">
        <v>384</v>
      </c>
      <c r="F94" s="191" t="s">
        <v>385</v>
      </c>
      <c r="G94" s="192" t="s">
        <v>373</v>
      </c>
      <c r="H94" s="193">
        <v>2.1</v>
      </c>
      <c r="I94" s="194"/>
      <c r="J94" s="195">
        <f>ROUND(I94*H94,2)</f>
        <v>0</v>
      </c>
      <c r="K94" s="191" t="s">
        <v>179</v>
      </c>
      <c r="L94" s="58"/>
      <c r="M94" s="196" t="s">
        <v>23</v>
      </c>
      <c r="N94" s="197" t="s">
        <v>47</v>
      </c>
      <c r="O94" s="39"/>
      <c r="P94" s="198">
        <f>O94*H94</f>
        <v>0</v>
      </c>
      <c r="Q94" s="198">
        <v>0</v>
      </c>
      <c r="R94" s="198">
        <f>Q94*H94</f>
        <v>0</v>
      </c>
      <c r="S94" s="198">
        <v>0</v>
      </c>
      <c r="T94" s="199">
        <f>S94*H94</f>
        <v>0</v>
      </c>
      <c r="AR94" s="21" t="s">
        <v>161</v>
      </c>
      <c r="AT94" s="21" t="s">
        <v>141</v>
      </c>
      <c r="AU94" s="21" t="s">
        <v>85</v>
      </c>
      <c r="AY94" s="21" t="s">
        <v>138</v>
      </c>
      <c r="BE94" s="200">
        <f>IF(N94="základní",J94,0)</f>
        <v>0</v>
      </c>
      <c r="BF94" s="200">
        <f>IF(N94="snížená",J94,0)</f>
        <v>0</v>
      </c>
      <c r="BG94" s="200">
        <f>IF(N94="zákl. přenesená",J94,0)</f>
        <v>0</v>
      </c>
      <c r="BH94" s="200">
        <f>IF(N94="sníž. přenesená",J94,0)</f>
        <v>0</v>
      </c>
      <c r="BI94" s="200">
        <f>IF(N94="nulová",J94,0)</f>
        <v>0</v>
      </c>
      <c r="BJ94" s="21" t="s">
        <v>83</v>
      </c>
      <c r="BK94" s="200">
        <f>ROUND(I94*H94,2)</f>
        <v>0</v>
      </c>
      <c r="BL94" s="21" t="s">
        <v>161</v>
      </c>
      <c r="BM94" s="21" t="s">
        <v>386</v>
      </c>
    </row>
    <row r="95" spans="2:65" s="1" customFormat="1" ht="40.5">
      <c r="B95" s="38"/>
      <c r="C95" s="60"/>
      <c r="D95" s="201" t="s">
        <v>147</v>
      </c>
      <c r="E95" s="60"/>
      <c r="F95" s="202" t="s">
        <v>387</v>
      </c>
      <c r="G95" s="60"/>
      <c r="H95" s="60"/>
      <c r="I95" s="160"/>
      <c r="J95" s="60"/>
      <c r="K95" s="60"/>
      <c r="L95" s="58"/>
      <c r="M95" s="203"/>
      <c r="N95" s="39"/>
      <c r="O95" s="39"/>
      <c r="P95" s="39"/>
      <c r="Q95" s="39"/>
      <c r="R95" s="39"/>
      <c r="S95" s="39"/>
      <c r="T95" s="75"/>
      <c r="AT95" s="21" t="s">
        <v>147</v>
      </c>
      <c r="AU95" s="21" t="s">
        <v>85</v>
      </c>
    </row>
    <row r="96" spans="2:65" s="11" customFormat="1" ht="13.5">
      <c r="B96" s="205"/>
      <c r="C96" s="206"/>
      <c r="D96" s="201" t="s">
        <v>212</v>
      </c>
      <c r="E96" s="207" t="s">
        <v>23</v>
      </c>
      <c r="F96" s="208" t="s">
        <v>388</v>
      </c>
      <c r="G96" s="206"/>
      <c r="H96" s="209">
        <v>2.1</v>
      </c>
      <c r="I96" s="210"/>
      <c r="J96" s="206"/>
      <c r="K96" s="206"/>
      <c r="L96" s="211"/>
      <c r="M96" s="212"/>
      <c r="N96" s="213"/>
      <c r="O96" s="213"/>
      <c r="P96" s="213"/>
      <c r="Q96" s="213"/>
      <c r="R96" s="213"/>
      <c r="S96" s="213"/>
      <c r="T96" s="214"/>
      <c r="AT96" s="215" t="s">
        <v>212</v>
      </c>
      <c r="AU96" s="215" t="s">
        <v>85</v>
      </c>
      <c r="AV96" s="11" t="s">
        <v>85</v>
      </c>
      <c r="AW96" s="11" t="s">
        <v>39</v>
      </c>
      <c r="AX96" s="11" t="s">
        <v>83</v>
      </c>
      <c r="AY96" s="215" t="s">
        <v>138</v>
      </c>
    </row>
    <row r="97" spans="2:65" s="10" customFormat="1" ht="29.85" customHeight="1">
      <c r="B97" s="173"/>
      <c r="C97" s="174"/>
      <c r="D97" s="175" t="s">
        <v>75</v>
      </c>
      <c r="E97" s="187" t="s">
        <v>187</v>
      </c>
      <c r="F97" s="187" t="s">
        <v>240</v>
      </c>
      <c r="G97" s="174"/>
      <c r="H97" s="174"/>
      <c r="I97" s="177"/>
      <c r="J97" s="188">
        <f>BK97</f>
        <v>0</v>
      </c>
      <c r="K97" s="174"/>
      <c r="L97" s="179"/>
      <c r="M97" s="180"/>
      <c r="N97" s="181"/>
      <c r="O97" s="181"/>
      <c r="P97" s="182">
        <f>SUM(P98:P109)</f>
        <v>0</v>
      </c>
      <c r="Q97" s="181"/>
      <c r="R97" s="182">
        <f>SUM(R98:R109)</f>
        <v>0.29925000000000002</v>
      </c>
      <c r="S97" s="181"/>
      <c r="T97" s="183">
        <f>SUM(T98:T109)</f>
        <v>0.33</v>
      </c>
      <c r="AR97" s="184" t="s">
        <v>83</v>
      </c>
      <c r="AT97" s="185" t="s">
        <v>75</v>
      </c>
      <c r="AU97" s="185" t="s">
        <v>83</v>
      </c>
      <c r="AY97" s="184" t="s">
        <v>138</v>
      </c>
      <c r="BK97" s="186">
        <f>SUM(BK98:BK109)</f>
        <v>0</v>
      </c>
    </row>
    <row r="98" spans="2:65" s="1" customFormat="1" ht="16.5" customHeight="1">
      <c r="B98" s="38"/>
      <c r="C98" s="189" t="s">
        <v>161</v>
      </c>
      <c r="D98" s="189" t="s">
        <v>141</v>
      </c>
      <c r="E98" s="190" t="s">
        <v>389</v>
      </c>
      <c r="F98" s="191" t="s">
        <v>390</v>
      </c>
      <c r="G98" s="192" t="s">
        <v>259</v>
      </c>
      <c r="H98" s="193">
        <v>3</v>
      </c>
      <c r="I98" s="194"/>
      <c r="J98" s="195">
        <f>ROUND(I98*H98,2)</f>
        <v>0</v>
      </c>
      <c r="K98" s="191" t="s">
        <v>179</v>
      </c>
      <c r="L98" s="58"/>
      <c r="M98" s="196" t="s">
        <v>23</v>
      </c>
      <c r="N98" s="197" t="s">
        <v>47</v>
      </c>
      <c r="O98" s="39"/>
      <c r="P98" s="198">
        <f>O98*H98</f>
        <v>0</v>
      </c>
      <c r="Q98" s="198">
        <v>0</v>
      </c>
      <c r="R98" s="198">
        <f>Q98*H98</f>
        <v>0</v>
      </c>
      <c r="S98" s="198">
        <v>0.11</v>
      </c>
      <c r="T98" s="199">
        <f>S98*H98</f>
        <v>0.33</v>
      </c>
      <c r="AR98" s="21" t="s">
        <v>161</v>
      </c>
      <c r="AT98" s="21" t="s">
        <v>141</v>
      </c>
      <c r="AU98" s="21" t="s">
        <v>85</v>
      </c>
      <c r="AY98" s="21" t="s">
        <v>138</v>
      </c>
      <c r="BE98" s="200">
        <f>IF(N98="základní",J98,0)</f>
        <v>0</v>
      </c>
      <c r="BF98" s="200">
        <f>IF(N98="snížená",J98,0)</f>
        <v>0</v>
      </c>
      <c r="BG98" s="200">
        <f>IF(N98="zákl. přenesená",J98,0)</f>
        <v>0</v>
      </c>
      <c r="BH98" s="200">
        <f>IF(N98="sníž. přenesená",J98,0)</f>
        <v>0</v>
      </c>
      <c r="BI98" s="200">
        <f>IF(N98="nulová",J98,0)</f>
        <v>0</v>
      </c>
      <c r="BJ98" s="21" t="s">
        <v>83</v>
      </c>
      <c r="BK98" s="200">
        <f>ROUND(I98*H98,2)</f>
        <v>0</v>
      </c>
      <c r="BL98" s="21" t="s">
        <v>161</v>
      </c>
      <c r="BM98" s="21" t="s">
        <v>391</v>
      </c>
    </row>
    <row r="99" spans="2:65" s="1" customFormat="1" ht="13.5">
      <c r="B99" s="38"/>
      <c r="C99" s="60"/>
      <c r="D99" s="201" t="s">
        <v>147</v>
      </c>
      <c r="E99" s="60"/>
      <c r="F99" s="202" t="s">
        <v>392</v>
      </c>
      <c r="G99" s="60"/>
      <c r="H99" s="60"/>
      <c r="I99" s="160"/>
      <c r="J99" s="60"/>
      <c r="K99" s="60"/>
      <c r="L99" s="58"/>
      <c r="M99" s="203"/>
      <c r="N99" s="39"/>
      <c r="O99" s="39"/>
      <c r="P99" s="39"/>
      <c r="Q99" s="39"/>
      <c r="R99" s="39"/>
      <c r="S99" s="39"/>
      <c r="T99" s="75"/>
      <c r="AT99" s="21" t="s">
        <v>147</v>
      </c>
      <c r="AU99" s="21" t="s">
        <v>85</v>
      </c>
    </row>
    <row r="100" spans="2:65" s="1" customFormat="1" ht="40.5">
      <c r="B100" s="38"/>
      <c r="C100" s="60"/>
      <c r="D100" s="201" t="s">
        <v>266</v>
      </c>
      <c r="E100" s="60"/>
      <c r="F100" s="204" t="s">
        <v>393</v>
      </c>
      <c r="G100" s="60"/>
      <c r="H100" s="60"/>
      <c r="I100" s="160"/>
      <c r="J100" s="60"/>
      <c r="K100" s="60"/>
      <c r="L100" s="58"/>
      <c r="M100" s="203"/>
      <c r="N100" s="39"/>
      <c r="O100" s="39"/>
      <c r="P100" s="39"/>
      <c r="Q100" s="39"/>
      <c r="R100" s="39"/>
      <c r="S100" s="39"/>
      <c r="T100" s="75"/>
      <c r="AT100" s="21" t="s">
        <v>266</v>
      </c>
      <c r="AU100" s="21" t="s">
        <v>85</v>
      </c>
    </row>
    <row r="101" spans="2:65" s="1" customFormat="1" ht="54">
      <c r="B101" s="38"/>
      <c r="C101" s="60"/>
      <c r="D101" s="201" t="s">
        <v>151</v>
      </c>
      <c r="E101" s="60"/>
      <c r="F101" s="204" t="s">
        <v>394</v>
      </c>
      <c r="G101" s="60"/>
      <c r="H101" s="60"/>
      <c r="I101" s="160"/>
      <c r="J101" s="60"/>
      <c r="K101" s="60"/>
      <c r="L101" s="58"/>
      <c r="M101" s="203"/>
      <c r="N101" s="39"/>
      <c r="O101" s="39"/>
      <c r="P101" s="39"/>
      <c r="Q101" s="39"/>
      <c r="R101" s="39"/>
      <c r="S101" s="39"/>
      <c r="T101" s="75"/>
      <c r="AT101" s="21" t="s">
        <v>151</v>
      </c>
      <c r="AU101" s="21" t="s">
        <v>85</v>
      </c>
    </row>
    <row r="102" spans="2:65" s="1" customFormat="1" ht="16.5" customHeight="1">
      <c r="B102" s="38"/>
      <c r="C102" s="189" t="s">
        <v>137</v>
      </c>
      <c r="D102" s="189" t="s">
        <v>141</v>
      </c>
      <c r="E102" s="190" t="s">
        <v>262</v>
      </c>
      <c r="F102" s="191" t="s">
        <v>263</v>
      </c>
      <c r="G102" s="192" t="s">
        <v>259</v>
      </c>
      <c r="H102" s="193">
        <v>3</v>
      </c>
      <c r="I102" s="194"/>
      <c r="J102" s="195">
        <f>ROUND(I102*H102,2)</f>
        <v>0</v>
      </c>
      <c r="K102" s="191" t="s">
        <v>179</v>
      </c>
      <c r="L102" s="58"/>
      <c r="M102" s="196" t="s">
        <v>23</v>
      </c>
      <c r="N102" s="197" t="s">
        <v>47</v>
      </c>
      <c r="O102" s="39"/>
      <c r="P102" s="198">
        <f>O102*H102</f>
        <v>0</v>
      </c>
      <c r="Q102" s="198">
        <v>0</v>
      </c>
      <c r="R102" s="198">
        <f>Q102*H102</f>
        <v>0</v>
      </c>
      <c r="S102" s="198">
        <v>0</v>
      </c>
      <c r="T102" s="199">
        <f>S102*H102</f>
        <v>0</v>
      </c>
      <c r="AR102" s="21" t="s">
        <v>161</v>
      </c>
      <c r="AT102" s="21" t="s">
        <v>141</v>
      </c>
      <c r="AU102" s="21" t="s">
        <v>85</v>
      </c>
      <c r="AY102" s="21" t="s">
        <v>138</v>
      </c>
      <c r="BE102" s="200">
        <f>IF(N102="základní",J102,0)</f>
        <v>0</v>
      </c>
      <c r="BF102" s="200">
        <f>IF(N102="snížená",J102,0)</f>
        <v>0</v>
      </c>
      <c r="BG102" s="200">
        <f>IF(N102="zákl. přenesená",J102,0)</f>
        <v>0</v>
      </c>
      <c r="BH102" s="200">
        <f>IF(N102="sníž. přenesená",J102,0)</f>
        <v>0</v>
      </c>
      <c r="BI102" s="200">
        <f>IF(N102="nulová",J102,0)</f>
        <v>0</v>
      </c>
      <c r="BJ102" s="21" t="s">
        <v>83</v>
      </c>
      <c r="BK102" s="200">
        <f>ROUND(I102*H102,2)</f>
        <v>0</v>
      </c>
      <c r="BL102" s="21" t="s">
        <v>161</v>
      </c>
      <c r="BM102" s="21" t="s">
        <v>395</v>
      </c>
    </row>
    <row r="103" spans="2:65" s="1" customFormat="1" ht="13.5">
      <c r="B103" s="38"/>
      <c r="C103" s="60"/>
      <c r="D103" s="201" t="s">
        <v>147</v>
      </c>
      <c r="E103" s="60"/>
      <c r="F103" s="202" t="s">
        <v>263</v>
      </c>
      <c r="G103" s="60"/>
      <c r="H103" s="60"/>
      <c r="I103" s="160"/>
      <c r="J103" s="60"/>
      <c r="K103" s="60"/>
      <c r="L103" s="58"/>
      <c r="M103" s="203"/>
      <c r="N103" s="39"/>
      <c r="O103" s="39"/>
      <c r="P103" s="39"/>
      <c r="Q103" s="39"/>
      <c r="R103" s="39"/>
      <c r="S103" s="39"/>
      <c r="T103" s="75"/>
      <c r="AT103" s="21" t="s">
        <v>147</v>
      </c>
      <c r="AU103" s="21" t="s">
        <v>85</v>
      </c>
    </row>
    <row r="104" spans="2:65" s="1" customFormat="1" ht="67.5">
      <c r="B104" s="38"/>
      <c r="C104" s="60"/>
      <c r="D104" s="201" t="s">
        <v>266</v>
      </c>
      <c r="E104" s="60"/>
      <c r="F104" s="204" t="s">
        <v>267</v>
      </c>
      <c r="G104" s="60"/>
      <c r="H104" s="60"/>
      <c r="I104" s="160"/>
      <c r="J104" s="60"/>
      <c r="K104" s="60"/>
      <c r="L104" s="58"/>
      <c r="M104" s="203"/>
      <c r="N104" s="39"/>
      <c r="O104" s="39"/>
      <c r="P104" s="39"/>
      <c r="Q104" s="39"/>
      <c r="R104" s="39"/>
      <c r="S104" s="39"/>
      <c r="T104" s="75"/>
      <c r="AT104" s="21" t="s">
        <v>266</v>
      </c>
      <c r="AU104" s="21" t="s">
        <v>85</v>
      </c>
    </row>
    <row r="105" spans="2:65" s="1" customFormat="1" ht="40.5">
      <c r="B105" s="38"/>
      <c r="C105" s="60"/>
      <c r="D105" s="201" t="s">
        <v>151</v>
      </c>
      <c r="E105" s="60"/>
      <c r="F105" s="204" t="s">
        <v>396</v>
      </c>
      <c r="G105" s="60"/>
      <c r="H105" s="60"/>
      <c r="I105" s="160"/>
      <c r="J105" s="60"/>
      <c r="K105" s="60"/>
      <c r="L105" s="58"/>
      <c r="M105" s="203"/>
      <c r="N105" s="39"/>
      <c r="O105" s="39"/>
      <c r="P105" s="39"/>
      <c r="Q105" s="39"/>
      <c r="R105" s="39"/>
      <c r="S105" s="39"/>
      <c r="T105" s="75"/>
      <c r="AT105" s="21" t="s">
        <v>151</v>
      </c>
      <c r="AU105" s="21" t="s">
        <v>85</v>
      </c>
    </row>
    <row r="106" spans="2:65" s="1" customFormat="1" ht="16.5" customHeight="1">
      <c r="B106" s="38"/>
      <c r="C106" s="189" t="s">
        <v>171</v>
      </c>
      <c r="D106" s="189" t="s">
        <v>141</v>
      </c>
      <c r="E106" s="190" t="s">
        <v>397</v>
      </c>
      <c r="F106" s="191" t="s">
        <v>398</v>
      </c>
      <c r="G106" s="192" t="s">
        <v>259</v>
      </c>
      <c r="H106" s="193">
        <v>3</v>
      </c>
      <c r="I106" s="194"/>
      <c r="J106" s="195">
        <f>ROUND(I106*H106,2)</f>
        <v>0</v>
      </c>
      <c r="K106" s="191" t="s">
        <v>179</v>
      </c>
      <c r="L106" s="58"/>
      <c r="M106" s="196" t="s">
        <v>23</v>
      </c>
      <c r="N106" s="197" t="s">
        <v>47</v>
      </c>
      <c r="O106" s="39"/>
      <c r="P106" s="198">
        <f>O106*H106</f>
        <v>0</v>
      </c>
      <c r="Q106" s="198">
        <v>9.9750000000000005E-2</v>
      </c>
      <c r="R106" s="198">
        <f>Q106*H106</f>
        <v>0.29925000000000002</v>
      </c>
      <c r="S106" s="198">
        <v>0</v>
      </c>
      <c r="T106" s="199">
        <f>S106*H106</f>
        <v>0</v>
      </c>
      <c r="AR106" s="21" t="s">
        <v>161</v>
      </c>
      <c r="AT106" s="21" t="s">
        <v>141</v>
      </c>
      <c r="AU106" s="21" t="s">
        <v>85</v>
      </c>
      <c r="AY106" s="21" t="s">
        <v>138</v>
      </c>
      <c r="BE106" s="200">
        <f>IF(N106="základní",J106,0)</f>
        <v>0</v>
      </c>
      <c r="BF106" s="200">
        <f>IF(N106="snížená",J106,0)</f>
        <v>0</v>
      </c>
      <c r="BG106" s="200">
        <f>IF(N106="zákl. přenesená",J106,0)</f>
        <v>0</v>
      </c>
      <c r="BH106" s="200">
        <f>IF(N106="sníž. přenesená",J106,0)</f>
        <v>0</v>
      </c>
      <c r="BI106" s="200">
        <f>IF(N106="nulová",J106,0)</f>
        <v>0</v>
      </c>
      <c r="BJ106" s="21" t="s">
        <v>83</v>
      </c>
      <c r="BK106" s="200">
        <f>ROUND(I106*H106,2)</f>
        <v>0</v>
      </c>
      <c r="BL106" s="21" t="s">
        <v>161</v>
      </c>
      <c r="BM106" s="21" t="s">
        <v>399</v>
      </c>
    </row>
    <row r="107" spans="2:65" s="1" customFormat="1" ht="27">
      <c r="B107" s="38"/>
      <c r="C107" s="60"/>
      <c r="D107" s="201" t="s">
        <v>147</v>
      </c>
      <c r="E107" s="60"/>
      <c r="F107" s="202" t="s">
        <v>400</v>
      </c>
      <c r="G107" s="60"/>
      <c r="H107" s="60"/>
      <c r="I107" s="160"/>
      <c r="J107" s="60"/>
      <c r="K107" s="60"/>
      <c r="L107" s="58"/>
      <c r="M107" s="203"/>
      <c r="N107" s="39"/>
      <c r="O107" s="39"/>
      <c r="P107" s="39"/>
      <c r="Q107" s="39"/>
      <c r="R107" s="39"/>
      <c r="S107" s="39"/>
      <c r="T107" s="75"/>
      <c r="AT107" s="21" t="s">
        <v>147</v>
      </c>
      <c r="AU107" s="21" t="s">
        <v>85</v>
      </c>
    </row>
    <row r="108" spans="2:65" s="1" customFormat="1" ht="135">
      <c r="B108" s="38"/>
      <c r="C108" s="60"/>
      <c r="D108" s="201" t="s">
        <v>266</v>
      </c>
      <c r="E108" s="60"/>
      <c r="F108" s="204" t="s">
        <v>401</v>
      </c>
      <c r="G108" s="60"/>
      <c r="H108" s="60"/>
      <c r="I108" s="160"/>
      <c r="J108" s="60"/>
      <c r="K108" s="60"/>
      <c r="L108" s="58"/>
      <c r="M108" s="203"/>
      <c r="N108" s="39"/>
      <c r="O108" s="39"/>
      <c r="P108" s="39"/>
      <c r="Q108" s="39"/>
      <c r="R108" s="39"/>
      <c r="S108" s="39"/>
      <c r="T108" s="75"/>
      <c r="AT108" s="21" t="s">
        <v>266</v>
      </c>
      <c r="AU108" s="21" t="s">
        <v>85</v>
      </c>
    </row>
    <row r="109" spans="2:65" s="1" customFormat="1" ht="81">
      <c r="B109" s="38"/>
      <c r="C109" s="60"/>
      <c r="D109" s="201" t="s">
        <v>151</v>
      </c>
      <c r="E109" s="60"/>
      <c r="F109" s="204" t="s">
        <v>402</v>
      </c>
      <c r="G109" s="60"/>
      <c r="H109" s="60"/>
      <c r="I109" s="160"/>
      <c r="J109" s="60"/>
      <c r="K109" s="60"/>
      <c r="L109" s="58"/>
      <c r="M109" s="203"/>
      <c r="N109" s="39"/>
      <c r="O109" s="39"/>
      <c r="P109" s="39"/>
      <c r="Q109" s="39"/>
      <c r="R109" s="39"/>
      <c r="S109" s="39"/>
      <c r="T109" s="75"/>
      <c r="AT109" s="21" t="s">
        <v>151</v>
      </c>
      <c r="AU109" s="21" t="s">
        <v>85</v>
      </c>
    </row>
    <row r="110" spans="2:65" s="10" customFormat="1" ht="29.85" customHeight="1">
      <c r="B110" s="173"/>
      <c r="C110" s="174"/>
      <c r="D110" s="175" t="s">
        <v>75</v>
      </c>
      <c r="E110" s="187" t="s">
        <v>270</v>
      </c>
      <c r="F110" s="187" t="s">
        <v>271</v>
      </c>
      <c r="G110" s="174"/>
      <c r="H110" s="174"/>
      <c r="I110" s="177"/>
      <c r="J110" s="188">
        <f>BK110</f>
        <v>0</v>
      </c>
      <c r="K110" s="174"/>
      <c r="L110" s="179"/>
      <c r="M110" s="180"/>
      <c r="N110" s="181"/>
      <c r="O110" s="181"/>
      <c r="P110" s="182">
        <f>SUM(P111:P115)</f>
        <v>0</v>
      </c>
      <c r="Q110" s="181"/>
      <c r="R110" s="182">
        <f>SUM(R111:R115)</f>
        <v>0</v>
      </c>
      <c r="S110" s="181"/>
      <c r="T110" s="183">
        <f>SUM(T111:T115)</f>
        <v>0</v>
      </c>
      <c r="AR110" s="184" t="s">
        <v>83</v>
      </c>
      <c r="AT110" s="185" t="s">
        <v>75</v>
      </c>
      <c r="AU110" s="185" t="s">
        <v>83</v>
      </c>
      <c r="AY110" s="184" t="s">
        <v>138</v>
      </c>
      <c r="BK110" s="186">
        <f>SUM(BK111:BK115)</f>
        <v>0</v>
      </c>
    </row>
    <row r="111" spans="2:65" s="1" customFormat="1" ht="25.5" customHeight="1">
      <c r="B111" s="38"/>
      <c r="C111" s="189" t="s">
        <v>176</v>
      </c>
      <c r="D111" s="189" t="s">
        <v>141</v>
      </c>
      <c r="E111" s="190" t="s">
        <v>403</v>
      </c>
      <c r="F111" s="191" t="s">
        <v>273</v>
      </c>
      <c r="G111" s="192" t="s">
        <v>247</v>
      </c>
      <c r="H111" s="193">
        <v>0.33</v>
      </c>
      <c r="I111" s="194"/>
      <c r="J111" s="195">
        <f>ROUND(I111*H111,2)</f>
        <v>0</v>
      </c>
      <c r="K111" s="191" t="s">
        <v>23</v>
      </c>
      <c r="L111" s="58"/>
      <c r="M111" s="196" t="s">
        <v>23</v>
      </c>
      <c r="N111" s="197" t="s">
        <v>47</v>
      </c>
      <c r="O111" s="39"/>
      <c r="P111" s="198">
        <f>O111*H111</f>
        <v>0</v>
      </c>
      <c r="Q111" s="198">
        <v>0</v>
      </c>
      <c r="R111" s="198">
        <f>Q111*H111</f>
        <v>0</v>
      </c>
      <c r="S111" s="198">
        <v>0</v>
      </c>
      <c r="T111" s="199">
        <f>S111*H111</f>
        <v>0</v>
      </c>
      <c r="AR111" s="21" t="s">
        <v>161</v>
      </c>
      <c r="AT111" s="21" t="s">
        <v>141</v>
      </c>
      <c r="AU111" s="21" t="s">
        <v>85</v>
      </c>
      <c r="AY111" s="21" t="s">
        <v>138</v>
      </c>
      <c r="BE111" s="200">
        <f>IF(N111="základní",J111,0)</f>
        <v>0</v>
      </c>
      <c r="BF111" s="200">
        <f>IF(N111="snížená",J111,0)</f>
        <v>0</v>
      </c>
      <c r="BG111" s="200">
        <f>IF(N111="zákl. přenesená",J111,0)</f>
        <v>0</v>
      </c>
      <c r="BH111" s="200">
        <f>IF(N111="sníž. přenesená",J111,0)</f>
        <v>0</v>
      </c>
      <c r="BI111" s="200">
        <f>IF(N111="nulová",J111,0)</f>
        <v>0</v>
      </c>
      <c r="BJ111" s="21" t="s">
        <v>83</v>
      </c>
      <c r="BK111" s="200">
        <f>ROUND(I111*H111,2)</f>
        <v>0</v>
      </c>
      <c r="BL111" s="21" t="s">
        <v>161</v>
      </c>
      <c r="BM111" s="21" t="s">
        <v>404</v>
      </c>
    </row>
    <row r="112" spans="2:65" s="1" customFormat="1" ht="27">
      <c r="B112" s="38"/>
      <c r="C112" s="60"/>
      <c r="D112" s="201" t="s">
        <v>147</v>
      </c>
      <c r="E112" s="60"/>
      <c r="F112" s="202" t="s">
        <v>273</v>
      </c>
      <c r="G112" s="60"/>
      <c r="H112" s="60"/>
      <c r="I112" s="160"/>
      <c r="J112" s="60"/>
      <c r="K112" s="60"/>
      <c r="L112" s="58"/>
      <c r="M112" s="203"/>
      <c r="N112" s="39"/>
      <c r="O112" s="39"/>
      <c r="P112" s="39"/>
      <c r="Q112" s="39"/>
      <c r="R112" s="39"/>
      <c r="S112" s="39"/>
      <c r="T112" s="75"/>
      <c r="AT112" s="21" t="s">
        <v>147</v>
      </c>
      <c r="AU112" s="21" t="s">
        <v>85</v>
      </c>
    </row>
    <row r="113" spans="2:65" s="1" customFormat="1" ht="54">
      <c r="B113" s="38"/>
      <c r="C113" s="60"/>
      <c r="D113" s="201" t="s">
        <v>151</v>
      </c>
      <c r="E113" s="60"/>
      <c r="F113" s="204" t="s">
        <v>405</v>
      </c>
      <c r="G113" s="60"/>
      <c r="H113" s="60"/>
      <c r="I113" s="160"/>
      <c r="J113" s="60"/>
      <c r="K113" s="60"/>
      <c r="L113" s="58"/>
      <c r="M113" s="203"/>
      <c r="N113" s="39"/>
      <c r="O113" s="39"/>
      <c r="P113" s="39"/>
      <c r="Q113" s="39"/>
      <c r="R113" s="39"/>
      <c r="S113" s="39"/>
      <c r="T113" s="75"/>
      <c r="AT113" s="21" t="s">
        <v>151</v>
      </c>
      <c r="AU113" s="21" t="s">
        <v>85</v>
      </c>
    </row>
    <row r="114" spans="2:65" s="12" customFormat="1" ht="13.5">
      <c r="B114" s="219"/>
      <c r="C114" s="220"/>
      <c r="D114" s="201" t="s">
        <v>212</v>
      </c>
      <c r="E114" s="221" t="s">
        <v>23</v>
      </c>
      <c r="F114" s="222" t="s">
        <v>309</v>
      </c>
      <c r="G114" s="220"/>
      <c r="H114" s="223">
        <v>0.15</v>
      </c>
      <c r="I114" s="224"/>
      <c r="J114" s="220"/>
      <c r="K114" s="220"/>
      <c r="L114" s="225"/>
      <c r="M114" s="226"/>
      <c r="N114" s="227"/>
      <c r="O114" s="227"/>
      <c r="P114" s="227"/>
      <c r="Q114" s="227"/>
      <c r="R114" s="227"/>
      <c r="S114" s="227"/>
      <c r="T114" s="228"/>
      <c r="AT114" s="229" t="s">
        <v>212</v>
      </c>
      <c r="AU114" s="229" t="s">
        <v>85</v>
      </c>
      <c r="AV114" s="12" t="s">
        <v>161</v>
      </c>
      <c r="AW114" s="12" t="s">
        <v>39</v>
      </c>
      <c r="AX114" s="12" t="s">
        <v>76</v>
      </c>
      <c r="AY114" s="229" t="s">
        <v>138</v>
      </c>
    </row>
    <row r="115" spans="2:65" s="11" customFormat="1" ht="13.5">
      <c r="B115" s="205"/>
      <c r="C115" s="206"/>
      <c r="D115" s="201" t="s">
        <v>212</v>
      </c>
      <c r="E115" s="206"/>
      <c r="F115" s="208" t="s">
        <v>406</v>
      </c>
      <c r="G115" s="206"/>
      <c r="H115" s="209">
        <v>0.33</v>
      </c>
      <c r="I115" s="210"/>
      <c r="J115" s="206"/>
      <c r="K115" s="206"/>
      <c r="L115" s="211"/>
      <c r="M115" s="212"/>
      <c r="N115" s="213"/>
      <c r="O115" s="213"/>
      <c r="P115" s="213"/>
      <c r="Q115" s="213"/>
      <c r="R115" s="213"/>
      <c r="S115" s="213"/>
      <c r="T115" s="214"/>
      <c r="AT115" s="215" t="s">
        <v>212</v>
      </c>
      <c r="AU115" s="215" t="s">
        <v>85</v>
      </c>
      <c r="AV115" s="11" t="s">
        <v>85</v>
      </c>
      <c r="AW115" s="11" t="s">
        <v>6</v>
      </c>
      <c r="AX115" s="11" t="s">
        <v>83</v>
      </c>
      <c r="AY115" s="215" t="s">
        <v>138</v>
      </c>
    </row>
    <row r="116" spans="2:65" s="10" customFormat="1" ht="29.85" customHeight="1">
      <c r="B116" s="173"/>
      <c r="C116" s="174"/>
      <c r="D116" s="175" t="s">
        <v>75</v>
      </c>
      <c r="E116" s="187" t="s">
        <v>283</v>
      </c>
      <c r="F116" s="187" t="s">
        <v>284</v>
      </c>
      <c r="G116" s="174"/>
      <c r="H116" s="174"/>
      <c r="I116" s="177"/>
      <c r="J116" s="188">
        <f>BK116</f>
        <v>0</v>
      </c>
      <c r="K116" s="174"/>
      <c r="L116" s="179"/>
      <c r="M116" s="180"/>
      <c r="N116" s="181"/>
      <c r="O116" s="181"/>
      <c r="P116" s="182">
        <f>SUM(P117:P119)</f>
        <v>0</v>
      </c>
      <c r="Q116" s="181"/>
      <c r="R116" s="182">
        <f>SUM(R117:R119)</f>
        <v>0</v>
      </c>
      <c r="S116" s="181"/>
      <c r="T116" s="183">
        <f>SUM(T117:T119)</f>
        <v>0</v>
      </c>
      <c r="AR116" s="184" t="s">
        <v>83</v>
      </c>
      <c r="AT116" s="185" t="s">
        <v>75</v>
      </c>
      <c r="AU116" s="185" t="s">
        <v>83</v>
      </c>
      <c r="AY116" s="184" t="s">
        <v>138</v>
      </c>
      <c r="BK116" s="186">
        <f>SUM(BK117:BK119)</f>
        <v>0</v>
      </c>
    </row>
    <row r="117" spans="2:65" s="1" customFormat="1" ht="16.5" customHeight="1">
      <c r="B117" s="38"/>
      <c r="C117" s="189" t="s">
        <v>182</v>
      </c>
      <c r="D117" s="189" t="s">
        <v>141</v>
      </c>
      <c r="E117" s="190" t="s">
        <v>407</v>
      </c>
      <c r="F117" s="191" t="s">
        <v>286</v>
      </c>
      <c r="G117" s="192" t="s">
        <v>247</v>
      </c>
      <c r="H117" s="193">
        <v>0.499</v>
      </c>
      <c r="I117" s="194"/>
      <c r="J117" s="195">
        <f>ROUND(I117*H117,2)</f>
        <v>0</v>
      </c>
      <c r="K117" s="191" t="s">
        <v>179</v>
      </c>
      <c r="L117" s="58"/>
      <c r="M117" s="196" t="s">
        <v>23</v>
      </c>
      <c r="N117" s="197" t="s">
        <v>47</v>
      </c>
      <c r="O117" s="39"/>
      <c r="P117" s="198">
        <f>O117*H117</f>
        <v>0</v>
      </c>
      <c r="Q117" s="198">
        <v>0</v>
      </c>
      <c r="R117" s="198">
        <f>Q117*H117</f>
        <v>0</v>
      </c>
      <c r="S117" s="198">
        <v>0</v>
      </c>
      <c r="T117" s="199">
        <f>S117*H117</f>
        <v>0</v>
      </c>
      <c r="AR117" s="21" t="s">
        <v>161</v>
      </c>
      <c r="AT117" s="21" t="s">
        <v>141</v>
      </c>
      <c r="AU117" s="21" t="s">
        <v>85</v>
      </c>
      <c r="AY117" s="21" t="s">
        <v>138</v>
      </c>
      <c r="BE117" s="200">
        <f>IF(N117="základní",J117,0)</f>
        <v>0</v>
      </c>
      <c r="BF117" s="200">
        <f>IF(N117="snížená",J117,0)</f>
        <v>0</v>
      </c>
      <c r="BG117" s="200">
        <f>IF(N117="zákl. přenesená",J117,0)</f>
        <v>0</v>
      </c>
      <c r="BH117" s="200">
        <f>IF(N117="sníž. přenesená",J117,0)</f>
        <v>0</v>
      </c>
      <c r="BI117" s="200">
        <f>IF(N117="nulová",J117,0)</f>
        <v>0</v>
      </c>
      <c r="BJ117" s="21" t="s">
        <v>83</v>
      </c>
      <c r="BK117" s="200">
        <f>ROUND(I117*H117,2)</f>
        <v>0</v>
      </c>
      <c r="BL117" s="21" t="s">
        <v>161</v>
      </c>
      <c r="BM117" s="21" t="s">
        <v>408</v>
      </c>
    </row>
    <row r="118" spans="2:65" s="1" customFormat="1" ht="27">
      <c r="B118" s="38"/>
      <c r="C118" s="60"/>
      <c r="D118" s="201" t="s">
        <v>147</v>
      </c>
      <c r="E118" s="60"/>
      <c r="F118" s="202" t="s">
        <v>288</v>
      </c>
      <c r="G118" s="60"/>
      <c r="H118" s="60"/>
      <c r="I118" s="160"/>
      <c r="J118" s="60"/>
      <c r="K118" s="60"/>
      <c r="L118" s="58"/>
      <c r="M118" s="203"/>
      <c r="N118" s="39"/>
      <c r="O118" s="39"/>
      <c r="P118" s="39"/>
      <c r="Q118" s="39"/>
      <c r="R118" s="39"/>
      <c r="S118" s="39"/>
      <c r="T118" s="75"/>
      <c r="AT118" s="21" t="s">
        <v>147</v>
      </c>
      <c r="AU118" s="21" t="s">
        <v>85</v>
      </c>
    </row>
    <row r="119" spans="2:65" s="11" customFormat="1" ht="13.5">
      <c r="B119" s="205"/>
      <c r="C119" s="206"/>
      <c r="D119" s="201" t="s">
        <v>212</v>
      </c>
      <c r="E119" s="207" t="s">
        <v>23</v>
      </c>
      <c r="F119" s="208" t="s">
        <v>409</v>
      </c>
      <c r="G119" s="206"/>
      <c r="H119" s="209">
        <v>0.499</v>
      </c>
      <c r="I119" s="210"/>
      <c r="J119" s="206"/>
      <c r="K119" s="206"/>
      <c r="L119" s="211"/>
      <c r="M119" s="212"/>
      <c r="N119" s="213"/>
      <c r="O119" s="213"/>
      <c r="P119" s="213"/>
      <c r="Q119" s="213"/>
      <c r="R119" s="213"/>
      <c r="S119" s="213"/>
      <c r="T119" s="214"/>
      <c r="AT119" s="215" t="s">
        <v>212</v>
      </c>
      <c r="AU119" s="215" t="s">
        <v>85</v>
      </c>
      <c r="AV119" s="11" t="s">
        <v>85</v>
      </c>
      <c r="AW119" s="11" t="s">
        <v>39</v>
      </c>
      <c r="AX119" s="11" t="s">
        <v>83</v>
      </c>
      <c r="AY119" s="215" t="s">
        <v>138</v>
      </c>
    </row>
    <row r="120" spans="2:65" s="10" customFormat="1" ht="37.35" customHeight="1">
      <c r="B120" s="173"/>
      <c r="C120" s="174"/>
      <c r="D120" s="175" t="s">
        <v>75</v>
      </c>
      <c r="E120" s="176" t="s">
        <v>289</v>
      </c>
      <c r="F120" s="176" t="s">
        <v>290</v>
      </c>
      <c r="G120" s="174"/>
      <c r="H120" s="174"/>
      <c r="I120" s="177"/>
      <c r="J120" s="178">
        <f>BK120</f>
        <v>0</v>
      </c>
      <c r="K120" s="174"/>
      <c r="L120" s="179"/>
      <c r="M120" s="180"/>
      <c r="N120" s="181"/>
      <c r="O120" s="181"/>
      <c r="P120" s="182">
        <f>P121</f>
        <v>0</v>
      </c>
      <c r="Q120" s="181"/>
      <c r="R120" s="182">
        <f>R121</f>
        <v>0.2</v>
      </c>
      <c r="S120" s="181"/>
      <c r="T120" s="183">
        <f>T121</f>
        <v>0</v>
      </c>
      <c r="AR120" s="184" t="s">
        <v>85</v>
      </c>
      <c r="AT120" s="185" t="s">
        <v>75</v>
      </c>
      <c r="AU120" s="185" t="s">
        <v>76</v>
      </c>
      <c r="AY120" s="184" t="s">
        <v>138</v>
      </c>
      <c r="BK120" s="186">
        <f>BK121</f>
        <v>0</v>
      </c>
    </row>
    <row r="121" spans="2:65" s="10" customFormat="1" ht="19.899999999999999" customHeight="1">
      <c r="B121" s="173"/>
      <c r="C121" s="174"/>
      <c r="D121" s="175" t="s">
        <v>75</v>
      </c>
      <c r="E121" s="187" t="s">
        <v>291</v>
      </c>
      <c r="F121" s="187" t="s">
        <v>292</v>
      </c>
      <c r="G121" s="174"/>
      <c r="H121" s="174"/>
      <c r="I121" s="177"/>
      <c r="J121" s="188">
        <f>BK121</f>
        <v>0</v>
      </c>
      <c r="K121" s="174"/>
      <c r="L121" s="179"/>
      <c r="M121" s="180"/>
      <c r="N121" s="181"/>
      <c r="O121" s="181"/>
      <c r="P121" s="182">
        <f>SUM(P122:P127)</f>
        <v>0</v>
      </c>
      <c r="Q121" s="181"/>
      <c r="R121" s="182">
        <f>SUM(R122:R127)</f>
        <v>0.2</v>
      </c>
      <c r="S121" s="181"/>
      <c r="T121" s="183">
        <f>SUM(T122:T127)</f>
        <v>0</v>
      </c>
      <c r="AR121" s="184" t="s">
        <v>85</v>
      </c>
      <c r="AT121" s="185" t="s">
        <v>75</v>
      </c>
      <c r="AU121" s="185" t="s">
        <v>83</v>
      </c>
      <c r="AY121" s="184" t="s">
        <v>138</v>
      </c>
      <c r="BK121" s="186">
        <f>SUM(BK122:BK127)</f>
        <v>0</v>
      </c>
    </row>
    <row r="122" spans="2:65" s="1" customFormat="1" ht="16.5" customHeight="1">
      <c r="B122" s="38"/>
      <c r="C122" s="189" t="s">
        <v>187</v>
      </c>
      <c r="D122" s="189" t="s">
        <v>141</v>
      </c>
      <c r="E122" s="190" t="s">
        <v>410</v>
      </c>
      <c r="F122" s="191" t="s">
        <v>411</v>
      </c>
      <c r="G122" s="192" t="s">
        <v>144</v>
      </c>
      <c r="H122" s="193">
        <v>2</v>
      </c>
      <c r="I122" s="194"/>
      <c r="J122" s="195">
        <f>ROUND(I122*H122,2)</f>
        <v>0</v>
      </c>
      <c r="K122" s="191" t="s">
        <v>23</v>
      </c>
      <c r="L122" s="58"/>
      <c r="M122" s="196" t="s">
        <v>23</v>
      </c>
      <c r="N122" s="197" t="s">
        <v>47</v>
      </c>
      <c r="O122" s="39"/>
      <c r="P122" s="198">
        <f>O122*H122</f>
        <v>0</v>
      </c>
      <c r="Q122" s="198">
        <v>0</v>
      </c>
      <c r="R122" s="198">
        <f>Q122*H122</f>
        <v>0</v>
      </c>
      <c r="S122" s="198">
        <v>0</v>
      </c>
      <c r="T122" s="199">
        <f>S122*H122</f>
        <v>0</v>
      </c>
      <c r="AR122" s="21" t="s">
        <v>295</v>
      </c>
      <c r="AT122" s="21" t="s">
        <v>141</v>
      </c>
      <c r="AU122" s="21" t="s">
        <v>85</v>
      </c>
      <c r="AY122" s="21" t="s">
        <v>138</v>
      </c>
      <c r="BE122" s="200">
        <f>IF(N122="základní",J122,0)</f>
        <v>0</v>
      </c>
      <c r="BF122" s="200">
        <f>IF(N122="snížená",J122,0)</f>
        <v>0</v>
      </c>
      <c r="BG122" s="200">
        <f>IF(N122="zákl. přenesená",J122,0)</f>
        <v>0</v>
      </c>
      <c r="BH122" s="200">
        <f>IF(N122="sníž. přenesená",J122,0)</f>
        <v>0</v>
      </c>
      <c r="BI122" s="200">
        <f>IF(N122="nulová",J122,0)</f>
        <v>0</v>
      </c>
      <c r="BJ122" s="21" t="s">
        <v>83</v>
      </c>
      <c r="BK122" s="200">
        <f>ROUND(I122*H122,2)</f>
        <v>0</v>
      </c>
      <c r="BL122" s="21" t="s">
        <v>295</v>
      </c>
      <c r="BM122" s="21" t="s">
        <v>412</v>
      </c>
    </row>
    <row r="123" spans="2:65" s="1" customFormat="1" ht="13.5">
      <c r="B123" s="38"/>
      <c r="C123" s="60"/>
      <c r="D123" s="201" t="s">
        <v>147</v>
      </c>
      <c r="E123" s="60"/>
      <c r="F123" s="202" t="s">
        <v>411</v>
      </c>
      <c r="G123" s="60"/>
      <c r="H123" s="60"/>
      <c r="I123" s="160"/>
      <c r="J123" s="60"/>
      <c r="K123" s="60"/>
      <c r="L123" s="58"/>
      <c r="M123" s="203"/>
      <c r="N123" s="39"/>
      <c r="O123" s="39"/>
      <c r="P123" s="39"/>
      <c r="Q123" s="39"/>
      <c r="R123" s="39"/>
      <c r="S123" s="39"/>
      <c r="T123" s="75"/>
      <c r="AT123" s="21" t="s">
        <v>147</v>
      </c>
      <c r="AU123" s="21" t="s">
        <v>85</v>
      </c>
    </row>
    <row r="124" spans="2:65" s="1" customFormat="1" ht="54">
      <c r="B124" s="38"/>
      <c r="C124" s="60"/>
      <c r="D124" s="201" t="s">
        <v>151</v>
      </c>
      <c r="E124" s="60"/>
      <c r="F124" s="204" t="s">
        <v>413</v>
      </c>
      <c r="G124" s="60"/>
      <c r="H124" s="60"/>
      <c r="I124" s="160"/>
      <c r="J124" s="60"/>
      <c r="K124" s="60"/>
      <c r="L124" s="58"/>
      <c r="M124" s="203"/>
      <c r="N124" s="39"/>
      <c r="O124" s="39"/>
      <c r="P124" s="39"/>
      <c r="Q124" s="39"/>
      <c r="R124" s="39"/>
      <c r="S124" s="39"/>
      <c r="T124" s="75"/>
      <c r="AT124" s="21" t="s">
        <v>151</v>
      </c>
      <c r="AU124" s="21" t="s">
        <v>85</v>
      </c>
    </row>
    <row r="125" spans="2:65" s="1" customFormat="1" ht="16.5" customHeight="1">
      <c r="B125" s="38"/>
      <c r="C125" s="189" t="s">
        <v>194</v>
      </c>
      <c r="D125" s="189" t="s">
        <v>141</v>
      </c>
      <c r="E125" s="190" t="s">
        <v>414</v>
      </c>
      <c r="F125" s="191" t="s">
        <v>415</v>
      </c>
      <c r="G125" s="192" t="s">
        <v>360</v>
      </c>
      <c r="H125" s="193">
        <v>200</v>
      </c>
      <c r="I125" s="194"/>
      <c r="J125" s="195">
        <f>ROUND(I125*H125,2)</f>
        <v>0</v>
      </c>
      <c r="K125" s="191" t="s">
        <v>23</v>
      </c>
      <c r="L125" s="58"/>
      <c r="M125" s="196" t="s">
        <v>23</v>
      </c>
      <c r="N125" s="197" t="s">
        <v>47</v>
      </c>
      <c r="O125" s="39"/>
      <c r="P125" s="198">
        <f>O125*H125</f>
        <v>0</v>
      </c>
      <c r="Q125" s="198">
        <v>1E-3</v>
      </c>
      <c r="R125" s="198">
        <f>Q125*H125</f>
        <v>0.2</v>
      </c>
      <c r="S125" s="198">
        <v>0</v>
      </c>
      <c r="T125" s="199">
        <f>S125*H125</f>
        <v>0</v>
      </c>
      <c r="AR125" s="21" t="s">
        <v>295</v>
      </c>
      <c r="AT125" s="21" t="s">
        <v>141</v>
      </c>
      <c r="AU125" s="21" t="s">
        <v>85</v>
      </c>
      <c r="AY125" s="21" t="s">
        <v>138</v>
      </c>
      <c r="BE125" s="200">
        <f>IF(N125="základní",J125,0)</f>
        <v>0</v>
      </c>
      <c r="BF125" s="200">
        <f>IF(N125="snížená",J125,0)</f>
        <v>0</v>
      </c>
      <c r="BG125" s="200">
        <f>IF(N125="zákl. přenesená",J125,0)</f>
        <v>0</v>
      </c>
      <c r="BH125" s="200">
        <f>IF(N125="sníž. přenesená",J125,0)</f>
        <v>0</v>
      </c>
      <c r="BI125" s="200">
        <f>IF(N125="nulová",J125,0)</f>
        <v>0</v>
      </c>
      <c r="BJ125" s="21" t="s">
        <v>83</v>
      </c>
      <c r="BK125" s="200">
        <f>ROUND(I125*H125,2)</f>
        <v>0</v>
      </c>
      <c r="BL125" s="21" t="s">
        <v>295</v>
      </c>
      <c r="BM125" s="21" t="s">
        <v>416</v>
      </c>
    </row>
    <row r="126" spans="2:65" s="1" customFormat="1" ht="13.5">
      <c r="B126" s="38"/>
      <c r="C126" s="60"/>
      <c r="D126" s="201" t="s">
        <v>147</v>
      </c>
      <c r="E126" s="60"/>
      <c r="F126" s="202" t="s">
        <v>415</v>
      </c>
      <c r="G126" s="60"/>
      <c r="H126" s="60"/>
      <c r="I126" s="160"/>
      <c r="J126" s="60"/>
      <c r="K126" s="60"/>
      <c r="L126" s="58"/>
      <c r="M126" s="203"/>
      <c r="N126" s="39"/>
      <c r="O126" s="39"/>
      <c r="P126" s="39"/>
      <c r="Q126" s="39"/>
      <c r="R126" s="39"/>
      <c r="S126" s="39"/>
      <c r="T126" s="75"/>
      <c r="AT126" s="21" t="s">
        <v>147</v>
      </c>
      <c r="AU126" s="21" t="s">
        <v>85</v>
      </c>
    </row>
    <row r="127" spans="2:65" s="1" customFormat="1" ht="94.5">
      <c r="B127" s="38"/>
      <c r="C127" s="60"/>
      <c r="D127" s="201" t="s">
        <v>151</v>
      </c>
      <c r="E127" s="60"/>
      <c r="F127" s="204" t="s">
        <v>417</v>
      </c>
      <c r="G127" s="60"/>
      <c r="H127" s="60"/>
      <c r="I127" s="160"/>
      <c r="J127" s="60"/>
      <c r="K127" s="60"/>
      <c r="L127" s="58"/>
      <c r="M127" s="216"/>
      <c r="N127" s="217"/>
      <c r="O127" s="217"/>
      <c r="P127" s="217"/>
      <c r="Q127" s="217"/>
      <c r="R127" s="217"/>
      <c r="S127" s="217"/>
      <c r="T127" s="218"/>
      <c r="AT127" s="21" t="s">
        <v>151</v>
      </c>
      <c r="AU127" s="21" t="s">
        <v>85</v>
      </c>
    </row>
    <row r="128" spans="2:65" s="1" customFormat="1" ht="6.95" customHeight="1">
      <c r="B128" s="53"/>
      <c r="C128" s="54"/>
      <c r="D128" s="54"/>
      <c r="E128" s="54"/>
      <c r="F128" s="54"/>
      <c r="G128" s="54"/>
      <c r="H128" s="54"/>
      <c r="I128" s="136"/>
      <c r="J128" s="54"/>
      <c r="K128" s="54"/>
      <c r="L128" s="58"/>
    </row>
  </sheetData>
  <sheetProtection algorithmName="SHA-512" hashValue="reBZJq++vCEL2XO+apUpzT3IKnX5i49yqr9Pl1/d1APFSyiNFUxQ45OsVunLhXR3jkn+FDWAMkGT1kNERuqEzw==" saltValue="ye3azS8qXNOdDQ2NfjCZHHV4bcI8lF5ma2pGBirwx5WzCfFKGJarFyt+3w8cGDPNLJ9q+FFLnRFrc90+iWeY3A==" spinCount="100000" sheet="1" objects="1" scenarios="1" formatColumns="0" formatRows="0" autoFilter="0"/>
  <autoFilter ref="C82:K127"/>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BR110"/>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101</v>
      </c>
      <c r="G1" s="286" t="s">
        <v>102</v>
      </c>
      <c r="H1" s="286"/>
      <c r="I1" s="112"/>
      <c r="J1" s="111" t="s">
        <v>103</v>
      </c>
      <c r="K1" s="110" t="s">
        <v>104</v>
      </c>
      <c r="L1" s="111" t="s">
        <v>105</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248"/>
      <c r="M2" s="248"/>
      <c r="N2" s="248"/>
      <c r="O2" s="248"/>
      <c r="P2" s="248"/>
      <c r="Q2" s="248"/>
      <c r="R2" s="248"/>
      <c r="S2" s="248"/>
      <c r="T2" s="248"/>
      <c r="U2" s="248"/>
      <c r="V2" s="248"/>
      <c r="AT2" s="21" t="s">
        <v>100</v>
      </c>
    </row>
    <row r="3" spans="1:70" ht="6.95" customHeight="1">
      <c r="B3" s="22"/>
      <c r="C3" s="23"/>
      <c r="D3" s="23"/>
      <c r="E3" s="23"/>
      <c r="F3" s="23"/>
      <c r="G3" s="23"/>
      <c r="H3" s="23"/>
      <c r="I3" s="113"/>
      <c r="J3" s="23"/>
      <c r="K3" s="24"/>
      <c r="AT3" s="21" t="s">
        <v>85</v>
      </c>
    </row>
    <row r="4" spans="1:70" ht="36.950000000000003" customHeight="1">
      <c r="B4" s="25"/>
      <c r="C4" s="26"/>
      <c r="D4" s="27" t="s">
        <v>106</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16.5" customHeight="1">
      <c r="B7" s="25"/>
      <c r="C7" s="26"/>
      <c r="D7" s="26"/>
      <c r="E7" s="278" t="str">
        <f>'Rekapitulace stavby'!K6</f>
        <v>VD Orlík - oprava povrchových ochran a konstrukce segmentového uzávěru</v>
      </c>
      <c r="F7" s="279"/>
      <c r="G7" s="279"/>
      <c r="H7" s="279"/>
      <c r="I7" s="114"/>
      <c r="J7" s="26"/>
      <c r="K7" s="28"/>
    </row>
    <row r="8" spans="1:70" s="1" customFormat="1">
      <c r="B8" s="38"/>
      <c r="C8" s="39"/>
      <c r="D8" s="34" t="s">
        <v>107</v>
      </c>
      <c r="E8" s="39"/>
      <c r="F8" s="39"/>
      <c r="G8" s="39"/>
      <c r="H8" s="39"/>
      <c r="I8" s="115"/>
      <c r="J8" s="39"/>
      <c r="K8" s="42"/>
    </row>
    <row r="9" spans="1:70" s="1" customFormat="1" ht="36.950000000000003" customHeight="1">
      <c r="B9" s="38"/>
      <c r="C9" s="39"/>
      <c r="D9" s="39"/>
      <c r="E9" s="280" t="s">
        <v>418</v>
      </c>
      <c r="F9" s="281"/>
      <c r="G9" s="281"/>
      <c r="H9" s="281"/>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90</v>
      </c>
      <c r="G11" s="39"/>
      <c r="H11" s="39"/>
      <c r="I11" s="116" t="s">
        <v>22</v>
      </c>
      <c r="J11" s="32" t="s">
        <v>23</v>
      </c>
      <c r="K11" s="42"/>
    </row>
    <row r="12" spans="1:70" s="1" customFormat="1" ht="14.45" customHeight="1">
      <c r="B12" s="38"/>
      <c r="C12" s="39"/>
      <c r="D12" s="34" t="s">
        <v>24</v>
      </c>
      <c r="E12" s="39"/>
      <c r="F12" s="32" t="s">
        <v>25</v>
      </c>
      <c r="G12" s="39"/>
      <c r="H12" s="39"/>
      <c r="I12" s="116" t="s">
        <v>26</v>
      </c>
      <c r="J12" s="117" t="str">
        <f>'Rekapitulace stavby'!AN8</f>
        <v>23.8.2019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28</v>
      </c>
      <c r="E14" s="39"/>
      <c r="F14" s="39"/>
      <c r="G14" s="39"/>
      <c r="H14" s="39"/>
      <c r="I14" s="116" t="s">
        <v>29</v>
      </c>
      <c r="J14" s="32" t="s">
        <v>30</v>
      </c>
      <c r="K14" s="42"/>
    </row>
    <row r="15" spans="1:70" s="1" customFormat="1" ht="18" customHeight="1">
      <c r="B15" s="38"/>
      <c r="C15" s="39"/>
      <c r="D15" s="39"/>
      <c r="E15" s="32" t="s">
        <v>31</v>
      </c>
      <c r="F15" s="39"/>
      <c r="G15" s="39"/>
      <c r="H15" s="39"/>
      <c r="I15" s="116" t="s">
        <v>32</v>
      </c>
      <c r="J15" s="32" t="s">
        <v>33</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34</v>
      </c>
      <c r="E17" s="39"/>
      <c r="F17" s="39"/>
      <c r="G17" s="39"/>
      <c r="H17" s="39"/>
      <c r="I17" s="116" t="s">
        <v>29</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32</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36</v>
      </c>
      <c r="E20" s="39"/>
      <c r="F20" s="39"/>
      <c r="G20" s="39"/>
      <c r="H20" s="39"/>
      <c r="I20" s="116" t="s">
        <v>29</v>
      </c>
      <c r="J20" s="32" t="s">
        <v>37</v>
      </c>
      <c r="K20" s="42"/>
    </row>
    <row r="21" spans="2:11" s="1" customFormat="1" ht="18" customHeight="1">
      <c r="B21" s="38"/>
      <c r="C21" s="39"/>
      <c r="D21" s="39"/>
      <c r="E21" s="32" t="s">
        <v>38</v>
      </c>
      <c r="F21" s="39"/>
      <c r="G21" s="39"/>
      <c r="H21" s="39"/>
      <c r="I21" s="116" t="s">
        <v>32</v>
      </c>
      <c r="J21" s="32" t="s">
        <v>23</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40</v>
      </c>
      <c r="E23" s="39"/>
      <c r="F23" s="39"/>
      <c r="G23" s="39"/>
      <c r="H23" s="39"/>
      <c r="I23" s="115"/>
      <c r="J23" s="39"/>
      <c r="K23" s="42"/>
    </row>
    <row r="24" spans="2:11" s="6" customFormat="1" ht="57" customHeight="1">
      <c r="B24" s="118"/>
      <c r="C24" s="119"/>
      <c r="D24" s="119"/>
      <c r="E24" s="267" t="s">
        <v>41</v>
      </c>
      <c r="F24" s="267"/>
      <c r="G24" s="267"/>
      <c r="H24" s="267"/>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42</v>
      </c>
      <c r="E27" s="39"/>
      <c r="F27" s="39"/>
      <c r="G27" s="39"/>
      <c r="H27" s="39"/>
      <c r="I27" s="115"/>
      <c r="J27" s="125">
        <f>ROUND(J76,2)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44</v>
      </c>
      <c r="G29" s="39"/>
      <c r="H29" s="39"/>
      <c r="I29" s="126" t="s">
        <v>43</v>
      </c>
      <c r="J29" s="43" t="s">
        <v>45</v>
      </c>
      <c r="K29" s="42"/>
    </row>
    <row r="30" spans="2:11" s="1" customFormat="1" ht="14.45" customHeight="1">
      <c r="B30" s="38"/>
      <c r="C30" s="39"/>
      <c r="D30" s="46" t="s">
        <v>46</v>
      </c>
      <c r="E30" s="46" t="s">
        <v>47</v>
      </c>
      <c r="F30" s="127">
        <f>ROUND(SUM(BE76:BE109), 2)</f>
        <v>0</v>
      </c>
      <c r="G30" s="39"/>
      <c r="H30" s="39"/>
      <c r="I30" s="128">
        <v>0.21</v>
      </c>
      <c r="J30" s="127">
        <f>ROUND(ROUND((SUM(BE76:BE109)), 2)*I30, 2)</f>
        <v>0</v>
      </c>
      <c r="K30" s="42"/>
    </row>
    <row r="31" spans="2:11" s="1" customFormat="1" ht="14.45" customHeight="1">
      <c r="B31" s="38"/>
      <c r="C31" s="39"/>
      <c r="D31" s="39"/>
      <c r="E31" s="46" t="s">
        <v>48</v>
      </c>
      <c r="F31" s="127">
        <f>ROUND(SUM(BF76:BF109), 2)</f>
        <v>0</v>
      </c>
      <c r="G31" s="39"/>
      <c r="H31" s="39"/>
      <c r="I31" s="128">
        <v>0.15</v>
      </c>
      <c r="J31" s="127">
        <f>ROUND(ROUND((SUM(BF76:BF109)), 2)*I31, 2)</f>
        <v>0</v>
      </c>
      <c r="K31" s="42"/>
    </row>
    <row r="32" spans="2:11" s="1" customFormat="1" ht="14.45" hidden="1" customHeight="1">
      <c r="B32" s="38"/>
      <c r="C32" s="39"/>
      <c r="D32" s="39"/>
      <c r="E32" s="46" t="s">
        <v>49</v>
      </c>
      <c r="F32" s="127">
        <f>ROUND(SUM(BG76:BG109), 2)</f>
        <v>0</v>
      </c>
      <c r="G32" s="39"/>
      <c r="H32" s="39"/>
      <c r="I32" s="128">
        <v>0.21</v>
      </c>
      <c r="J32" s="127">
        <v>0</v>
      </c>
      <c r="K32" s="42"/>
    </row>
    <row r="33" spans="2:11" s="1" customFormat="1" ht="14.45" hidden="1" customHeight="1">
      <c r="B33" s="38"/>
      <c r="C33" s="39"/>
      <c r="D33" s="39"/>
      <c r="E33" s="46" t="s">
        <v>50</v>
      </c>
      <c r="F33" s="127">
        <f>ROUND(SUM(BH76:BH109), 2)</f>
        <v>0</v>
      </c>
      <c r="G33" s="39"/>
      <c r="H33" s="39"/>
      <c r="I33" s="128">
        <v>0.15</v>
      </c>
      <c r="J33" s="127">
        <v>0</v>
      </c>
      <c r="K33" s="42"/>
    </row>
    <row r="34" spans="2:11" s="1" customFormat="1" ht="14.45" hidden="1" customHeight="1">
      <c r="B34" s="38"/>
      <c r="C34" s="39"/>
      <c r="D34" s="39"/>
      <c r="E34" s="46" t="s">
        <v>51</v>
      </c>
      <c r="F34" s="127">
        <f>ROUND(SUM(BI76:BI109),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52</v>
      </c>
      <c r="E36" s="76"/>
      <c r="F36" s="76"/>
      <c r="G36" s="131" t="s">
        <v>53</v>
      </c>
      <c r="H36" s="132" t="s">
        <v>54</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109</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16.5" customHeight="1">
      <c r="B45" s="38"/>
      <c r="C45" s="39"/>
      <c r="D45" s="39"/>
      <c r="E45" s="278" t="str">
        <f>E7</f>
        <v>VD Orlík - oprava povrchových ochran a konstrukce segmentového uzávěru</v>
      </c>
      <c r="F45" s="279"/>
      <c r="G45" s="279"/>
      <c r="H45" s="279"/>
      <c r="I45" s="115"/>
      <c r="J45" s="39"/>
      <c r="K45" s="42"/>
    </row>
    <row r="46" spans="2:11" s="1" customFormat="1" ht="14.45" customHeight="1">
      <c r="B46" s="38"/>
      <c r="C46" s="34" t="s">
        <v>107</v>
      </c>
      <c r="D46" s="39"/>
      <c r="E46" s="39"/>
      <c r="F46" s="39"/>
      <c r="G46" s="39"/>
      <c r="H46" s="39"/>
      <c r="I46" s="115"/>
      <c r="J46" s="39"/>
      <c r="K46" s="42"/>
    </row>
    <row r="47" spans="2:11" s="1" customFormat="1" ht="17.25" customHeight="1">
      <c r="B47" s="38"/>
      <c r="C47" s="39"/>
      <c r="D47" s="39"/>
      <c r="E47" s="280" t="str">
        <f>E9</f>
        <v>04 - Oprava příslušenství segmentu</v>
      </c>
      <c r="F47" s="281"/>
      <c r="G47" s="281"/>
      <c r="H47" s="281"/>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24</v>
      </c>
      <c r="D49" s="39"/>
      <c r="E49" s="39"/>
      <c r="F49" s="32" t="str">
        <f>F12</f>
        <v>VD Orlík</v>
      </c>
      <c r="G49" s="39"/>
      <c r="H49" s="39"/>
      <c r="I49" s="116" t="s">
        <v>26</v>
      </c>
      <c r="J49" s="117" t="str">
        <f>IF(J12="","",J12)</f>
        <v>23.8.2019</v>
      </c>
      <c r="K49" s="42"/>
    </row>
    <row r="50" spans="2:47" s="1" customFormat="1" ht="6.95" customHeight="1">
      <c r="B50" s="38"/>
      <c r="C50" s="39"/>
      <c r="D50" s="39"/>
      <c r="E50" s="39"/>
      <c r="F50" s="39"/>
      <c r="G50" s="39"/>
      <c r="H50" s="39"/>
      <c r="I50" s="115"/>
      <c r="J50" s="39"/>
      <c r="K50" s="42"/>
    </row>
    <row r="51" spans="2:47" s="1" customFormat="1">
      <c r="B51" s="38"/>
      <c r="C51" s="34" t="s">
        <v>28</v>
      </c>
      <c r="D51" s="39"/>
      <c r="E51" s="39"/>
      <c r="F51" s="32" t="str">
        <f>E15</f>
        <v>Povodí Vltavy státní podnik</v>
      </c>
      <c r="G51" s="39"/>
      <c r="H51" s="39"/>
      <c r="I51" s="116" t="s">
        <v>36</v>
      </c>
      <c r="J51" s="267" t="str">
        <f>E21</f>
        <v>Ing. Milada Klimešová</v>
      </c>
      <c r="K51" s="42"/>
    </row>
    <row r="52" spans="2:47" s="1" customFormat="1" ht="14.45" customHeight="1">
      <c r="B52" s="38"/>
      <c r="C52" s="34" t="s">
        <v>34</v>
      </c>
      <c r="D52" s="39"/>
      <c r="E52" s="39"/>
      <c r="F52" s="32" t="str">
        <f>IF(E18="","",E18)</f>
        <v/>
      </c>
      <c r="G52" s="39"/>
      <c r="H52" s="39"/>
      <c r="I52" s="115"/>
      <c r="J52" s="282"/>
      <c r="K52" s="42"/>
    </row>
    <row r="53" spans="2:47" s="1" customFormat="1" ht="10.35" customHeight="1">
      <c r="B53" s="38"/>
      <c r="C53" s="39"/>
      <c r="D53" s="39"/>
      <c r="E53" s="39"/>
      <c r="F53" s="39"/>
      <c r="G53" s="39"/>
      <c r="H53" s="39"/>
      <c r="I53" s="115"/>
      <c r="J53" s="39"/>
      <c r="K53" s="42"/>
    </row>
    <row r="54" spans="2:47" s="1" customFormat="1" ht="29.25" customHeight="1">
      <c r="B54" s="38"/>
      <c r="C54" s="141" t="s">
        <v>110</v>
      </c>
      <c r="D54" s="129"/>
      <c r="E54" s="129"/>
      <c r="F54" s="129"/>
      <c r="G54" s="129"/>
      <c r="H54" s="129"/>
      <c r="I54" s="142"/>
      <c r="J54" s="143" t="s">
        <v>111</v>
      </c>
      <c r="K54" s="144"/>
    </row>
    <row r="55" spans="2:47" s="1" customFormat="1" ht="10.35" customHeight="1">
      <c r="B55" s="38"/>
      <c r="C55" s="39"/>
      <c r="D55" s="39"/>
      <c r="E55" s="39"/>
      <c r="F55" s="39"/>
      <c r="G55" s="39"/>
      <c r="H55" s="39"/>
      <c r="I55" s="115"/>
      <c r="J55" s="39"/>
      <c r="K55" s="42"/>
    </row>
    <row r="56" spans="2:47" s="1" customFormat="1" ht="29.25" customHeight="1">
      <c r="B56" s="38"/>
      <c r="C56" s="145" t="s">
        <v>112</v>
      </c>
      <c r="D56" s="39"/>
      <c r="E56" s="39"/>
      <c r="F56" s="39"/>
      <c r="G56" s="39"/>
      <c r="H56" s="39"/>
      <c r="I56" s="115"/>
      <c r="J56" s="125">
        <f>J76</f>
        <v>0</v>
      </c>
      <c r="K56" s="42"/>
      <c r="AU56" s="21" t="s">
        <v>113</v>
      </c>
    </row>
    <row r="57" spans="2:47" s="1" customFormat="1" ht="21.75" customHeight="1">
      <c r="B57" s="38"/>
      <c r="C57" s="39"/>
      <c r="D57" s="39"/>
      <c r="E57" s="39"/>
      <c r="F57" s="39"/>
      <c r="G57" s="39"/>
      <c r="H57" s="39"/>
      <c r="I57" s="115"/>
      <c r="J57" s="39"/>
      <c r="K57" s="42"/>
    </row>
    <row r="58" spans="2:47" s="1" customFormat="1" ht="6.95" customHeight="1">
      <c r="B58" s="53"/>
      <c r="C58" s="54"/>
      <c r="D58" s="54"/>
      <c r="E58" s="54"/>
      <c r="F58" s="54"/>
      <c r="G58" s="54"/>
      <c r="H58" s="54"/>
      <c r="I58" s="136"/>
      <c r="J58" s="54"/>
      <c r="K58" s="55"/>
    </row>
    <row r="62" spans="2:47" s="1" customFormat="1" ht="6.95" customHeight="1">
      <c r="B62" s="56"/>
      <c r="C62" s="57"/>
      <c r="D62" s="57"/>
      <c r="E62" s="57"/>
      <c r="F62" s="57"/>
      <c r="G62" s="57"/>
      <c r="H62" s="57"/>
      <c r="I62" s="139"/>
      <c r="J62" s="57"/>
      <c r="K62" s="57"/>
      <c r="L62" s="58"/>
    </row>
    <row r="63" spans="2:47" s="1" customFormat="1" ht="36.950000000000003" customHeight="1">
      <c r="B63" s="38"/>
      <c r="C63" s="59" t="s">
        <v>121</v>
      </c>
      <c r="D63" s="60"/>
      <c r="E63" s="60"/>
      <c r="F63" s="60"/>
      <c r="G63" s="60"/>
      <c r="H63" s="60"/>
      <c r="I63" s="160"/>
      <c r="J63" s="60"/>
      <c r="K63" s="60"/>
      <c r="L63" s="58"/>
    </row>
    <row r="64" spans="2:47" s="1" customFormat="1" ht="6.95" customHeight="1">
      <c r="B64" s="38"/>
      <c r="C64" s="60"/>
      <c r="D64" s="60"/>
      <c r="E64" s="60"/>
      <c r="F64" s="60"/>
      <c r="G64" s="60"/>
      <c r="H64" s="60"/>
      <c r="I64" s="160"/>
      <c r="J64" s="60"/>
      <c r="K64" s="60"/>
      <c r="L64" s="58"/>
    </row>
    <row r="65" spans="2:65" s="1" customFormat="1" ht="14.45" customHeight="1">
      <c r="B65" s="38"/>
      <c r="C65" s="62" t="s">
        <v>18</v>
      </c>
      <c r="D65" s="60"/>
      <c r="E65" s="60"/>
      <c r="F65" s="60"/>
      <c r="G65" s="60"/>
      <c r="H65" s="60"/>
      <c r="I65" s="160"/>
      <c r="J65" s="60"/>
      <c r="K65" s="60"/>
      <c r="L65" s="58"/>
    </row>
    <row r="66" spans="2:65" s="1" customFormat="1" ht="16.5" customHeight="1">
      <c r="B66" s="38"/>
      <c r="C66" s="60"/>
      <c r="D66" s="60"/>
      <c r="E66" s="283" t="str">
        <f>E7</f>
        <v>VD Orlík - oprava povrchových ochran a konstrukce segmentového uzávěru</v>
      </c>
      <c r="F66" s="284"/>
      <c r="G66" s="284"/>
      <c r="H66" s="284"/>
      <c r="I66" s="160"/>
      <c r="J66" s="60"/>
      <c r="K66" s="60"/>
      <c r="L66" s="58"/>
    </row>
    <row r="67" spans="2:65" s="1" customFormat="1" ht="14.45" customHeight="1">
      <c r="B67" s="38"/>
      <c r="C67" s="62" t="s">
        <v>107</v>
      </c>
      <c r="D67" s="60"/>
      <c r="E67" s="60"/>
      <c r="F67" s="60"/>
      <c r="G67" s="60"/>
      <c r="H67" s="60"/>
      <c r="I67" s="160"/>
      <c r="J67" s="60"/>
      <c r="K67" s="60"/>
      <c r="L67" s="58"/>
    </row>
    <row r="68" spans="2:65" s="1" customFormat="1" ht="17.25" customHeight="1">
      <c r="B68" s="38"/>
      <c r="C68" s="60"/>
      <c r="D68" s="60"/>
      <c r="E68" s="274" t="str">
        <f>E9</f>
        <v>04 - Oprava příslušenství segmentu</v>
      </c>
      <c r="F68" s="285"/>
      <c r="G68" s="285"/>
      <c r="H68" s="285"/>
      <c r="I68" s="160"/>
      <c r="J68" s="60"/>
      <c r="K68" s="60"/>
      <c r="L68" s="58"/>
    </row>
    <row r="69" spans="2:65" s="1" customFormat="1" ht="6.95" customHeight="1">
      <c r="B69" s="38"/>
      <c r="C69" s="60"/>
      <c r="D69" s="60"/>
      <c r="E69" s="60"/>
      <c r="F69" s="60"/>
      <c r="G69" s="60"/>
      <c r="H69" s="60"/>
      <c r="I69" s="160"/>
      <c r="J69" s="60"/>
      <c r="K69" s="60"/>
      <c r="L69" s="58"/>
    </row>
    <row r="70" spans="2:65" s="1" customFormat="1" ht="18" customHeight="1">
      <c r="B70" s="38"/>
      <c r="C70" s="62" t="s">
        <v>24</v>
      </c>
      <c r="D70" s="60"/>
      <c r="E70" s="60"/>
      <c r="F70" s="161" t="str">
        <f>F12</f>
        <v>VD Orlík</v>
      </c>
      <c r="G70" s="60"/>
      <c r="H70" s="60"/>
      <c r="I70" s="162" t="s">
        <v>26</v>
      </c>
      <c r="J70" s="70" t="str">
        <f>IF(J12="","",J12)</f>
        <v>23.8.2019</v>
      </c>
      <c r="K70" s="60"/>
      <c r="L70" s="58"/>
    </row>
    <row r="71" spans="2:65" s="1" customFormat="1" ht="6.95" customHeight="1">
      <c r="B71" s="38"/>
      <c r="C71" s="60"/>
      <c r="D71" s="60"/>
      <c r="E71" s="60"/>
      <c r="F71" s="60"/>
      <c r="G71" s="60"/>
      <c r="H71" s="60"/>
      <c r="I71" s="160"/>
      <c r="J71" s="60"/>
      <c r="K71" s="60"/>
      <c r="L71" s="58"/>
    </row>
    <row r="72" spans="2:65" s="1" customFormat="1">
      <c r="B72" s="38"/>
      <c r="C72" s="62" t="s">
        <v>28</v>
      </c>
      <c r="D72" s="60"/>
      <c r="E72" s="60"/>
      <c r="F72" s="161" t="str">
        <f>E15</f>
        <v>Povodí Vltavy státní podnik</v>
      </c>
      <c r="G72" s="60"/>
      <c r="H72" s="60"/>
      <c r="I72" s="162" t="s">
        <v>36</v>
      </c>
      <c r="J72" s="161" t="str">
        <f>E21</f>
        <v>Ing. Milada Klimešová</v>
      </c>
      <c r="K72" s="60"/>
      <c r="L72" s="58"/>
    </row>
    <row r="73" spans="2:65" s="1" customFormat="1" ht="14.45" customHeight="1">
      <c r="B73" s="38"/>
      <c r="C73" s="62" t="s">
        <v>34</v>
      </c>
      <c r="D73" s="60"/>
      <c r="E73" s="60"/>
      <c r="F73" s="161" t="str">
        <f>IF(E18="","",E18)</f>
        <v/>
      </c>
      <c r="G73" s="60"/>
      <c r="H73" s="60"/>
      <c r="I73" s="160"/>
      <c r="J73" s="60"/>
      <c r="K73" s="60"/>
      <c r="L73" s="58"/>
    </row>
    <row r="74" spans="2:65" s="1" customFormat="1" ht="10.35" customHeight="1">
      <c r="B74" s="38"/>
      <c r="C74" s="60"/>
      <c r="D74" s="60"/>
      <c r="E74" s="60"/>
      <c r="F74" s="60"/>
      <c r="G74" s="60"/>
      <c r="H74" s="60"/>
      <c r="I74" s="160"/>
      <c r="J74" s="60"/>
      <c r="K74" s="60"/>
      <c r="L74" s="58"/>
    </row>
    <row r="75" spans="2:65" s="9" customFormat="1" ht="29.25" customHeight="1">
      <c r="B75" s="163"/>
      <c r="C75" s="164" t="s">
        <v>122</v>
      </c>
      <c r="D75" s="165" t="s">
        <v>61</v>
      </c>
      <c r="E75" s="165" t="s">
        <v>57</v>
      </c>
      <c r="F75" s="165" t="s">
        <v>123</v>
      </c>
      <c r="G75" s="165" t="s">
        <v>124</v>
      </c>
      <c r="H75" s="165" t="s">
        <v>125</v>
      </c>
      <c r="I75" s="166" t="s">
        <v>126</v>
      </c>
      <c r="J75" s="165" t="s">
        <v>111</v>
      </c>
      <c r="K75" s="167" t="s">
        <v>127</v>
      </c>
      <c r="L75" s="168"/>
      <c r="M75" s="78" t="s">
        <v>128</v>
      </c>
      <c r="N75" s="79" t="s">
        <v>46</v>
      </c>
      <c r="O75" s="79" t="s">
        <v>129</v>
      </c>
      <c r="P75" s="79" t="s">
        <v>130</v>
      </c>
      <c r="Q75" s="79" t="s">
        <v>131</v>
      </c>
      <c r="R75" s="79" t="s">
        <v>132</v>
      </c>
      <c r="S75" s="79" t="s">
        <v>133</v>
      </c>
      <c r="T75" s="80" t="s">
        <v>134</v>
      </c>
    </row>
    <row r="76" spans="2:65" s="1" customFormat="1" ht="29.25" customHeight="1">
      <c r="B76" s="38"/>
      <c r="C76" s="84" t="s">
        <v>112</v>
      </c>
      <c r="D76" s="60"/>
      <c r="E76" s="60"/>
      <c r="F76" s="60"/>
      <c r="G76" s="60"/>
      <c r="H76" s="60"/>
      <c r="I76" s="160"/>
      <c r="J76" s="169">
        <f>BK76</f>
        <v>0</v>
      </c>
      <c r="K76" s="60"/>
      <c r="L76" s="58"/>
      <c r="M76" s="81"/>
      <c r="N76" s="82"/>
      <c r="O76" s="82"/>
      <c r="P76" s="170">
        <f>SUM(P77:P109)</f>
        <v>0</v>
      </c>
      <c r="Q76" s="82"/>
      <c r="R76" s="170">
        <f>SUM(R77:R109)</f>
        <v>1.006</v>
      </c>
      <c r="S76" s="82"/>
      <c r="T76" s="171">
        <f>SUM(T77:T109)</f>
        <v>0</v>
      </c>
      <c r="AT76" s="21" t="s">
        <v>75</v>
      </c>
      <c r="AU76" s="21" t="s">
        <v>113</v>
      </c>
      <c r="BK76" s="172">
        <f>SUM(BK77:BK109)</f>
        <v>0</v>
      </c>
    </row>
    <row r="77" spans="2:65" s="1" customFormat="1" ht="25.5" customHeight="1">
      <c r="B77" s="38"/>
      <c r="C77" s="189" t="s">
        <v>83</v>
      </c>
      <c r="D77" s="189" t="s">
        <v>141</v>
      </c>
      <c r="E77" s="190" t="s">
        <v>419</v>
      </c>
      <c r="F77" s="191" t="s">
        <v>420</v>
      </c>
      <c r="G77" s="192" t="s">
        <v>360</v>
      </c>
      <c r="H77" s="193">
        <v>41</v>
      </c>
      <c r="I77" s="194"/>
      <c r="J77" s="195">
        <f>ROUND(I77*H77,2)</f>
        <v>0</v>
      </c>
      <c r="K77" s="191" t="s">
        <v>23</v>
      </c>
      <c r="L77" s="58"/>
      <c r="M77" s="196" t="s">
        <v>23</v>
      </c>
      <c r="N77" s="197" t="s">
        <v>47</v>
      </c>
      <c r="O77" s="39"/>
      <c r="P77" s="198">
        <f>O77*H77</f>
        <v>0</v>
      </c>
      <c r="Q77" s="198">
        <v>1E-3</v>
      </c>
      <c r="R77" s="198">
        <f>Q77*H77</f>
        <v>4.1000000000000002E-2</v>
      </c>
      <c r="S77" s="198">
        <v>0</v>
      </c>
      <c r="T77" s="199">
        <f>S77*H77</f>
        <v>0</v>
      </c>
      <c r="AR77" s="21" t="s">
        <v>83</v>
      </c>
      <c r="AT77" s="21" t="s">
        <v>141</v>
      </c>
      <c r="AU77" s="21" t="s">
        <v>76</v>
      </c>
      <c r="AY77" s="21" t="s">
        <v>138</v>
      </c>
      <c r="BE77" s="200">
        <f>IF(N77="základní",J77,0)</f>
        <v>0</v>
      </c>
      <c r="BF77" s="200">
        <f>IF(N77="snížená",J77,0)</f>
        <v>0</v>
      </c>
      <c r="BG77" s="200">
        <f>IF(N77="zákl. přenesená",J77,0)</f>
        <v>0</v>
      </c>
      <c r="BH77" s="200">
        <f>IF(N77="sníž. přenesená",J77,0)</f>
        <v>0</v>
      </c>
      <c r="BI77" s="200">
        <f>IF(N77="nulová",J77,0)</f>
        <v>0</v>
      </c>
      <c r="BJ77" s="21" t="s">
        <v>83</v>
      </c>
      <c r="BK77" s="200">
        <f>ROUND(I77*H77,2)</f>
        <v>0</v>
      </c>
      <c r="BL77" s="21" t="s">
        <v>83</v>
      </c>
      <c r="BM77" s="21" t="s">
        <v>421</v>
      </c>
    </row>
    <row r="78" spans="2:65" s="1" customFormat="1" ht="27">
      <c r="B78" s="38"/>
      <c r="C78" s="60"/>
      <c r="D78" s="201" t="s">
        <v>147</v>
      </c>
      <c r="E78" s="60"/>
      <c r="F78" s="202" t="s">
        <v>422</v>
      </c>
      <c r="G78" s="60"/>
      <c r="H78" s="60"/>
      <c r="I78" s="160"/>
      <c r="J78" s="60"/>
      <c r="K78" s="60"/>
      <c r="L78" s="58"/>
      <c r="M78" s="203"/>
      <c r="N78" s="39"/>
      <c r="O78" s="39"/>
      <c r="P78" s="39"/>
      <c r="Q78" s="39"/>
      <c r="R78" s="39"/>
      <c r="S78" s="39"/>
      <c r="T78" s="75"/>
      <c r="AT78" s="21" t="s">
        <v>147</v>
      </c>
      <c r="AU78" s="21" t="s">
        <v>76</v>
      </c>
    </row>
    <row r="79" spans="2:65" s="1" customFormat="1" ht="27">
      <c r="B79" s="38"/>
      <c r="C79" s="60"/>
      <c r="D79" s="201" t="s">
        <v>266</v>
      </c>
      <c r="E79" s="60"/>
      <c r="F79" s="204" t="s">
        <v>298</v>
      </c>
      <c r="G79" s="60"/>
      <c r="H79" s="60"/>
      <c r="I79" s="160"/>
      <c r="J79" s="60"/>
      <c r="K79" s="60"/>
      <c r="L79" s="58"/>
      <c r="M79" s="203"/>
      <c r="N79" s="39"/>
      <c r="O79" s="39"/>
      <c r="P79" s="39"/>
      <c r="Q79" s="39"/>
      <c r="R79" s="39"/>
      <c r="S79" s="39"/>
      <c r="T79" s="75"/>
      <c r="AT79" s="21" t="s">
        <v>266</v>
      </c>
      <c r="AU79" s="21" t="s">
        <v>76</v>
      </c>
    </row>
    <row r="80" spans="2:65" s="1" customFormat="1" ht="40.5">
      <c r="B80" s="38"/>
      <c r="C80" s="60"/>
      <c r="D80" s="201" t="s">
        <v>151</v>
      </c>
      <c r="E80" s="60"/>
      <c r="F80" s="204" t="s">
        <v>423</v>
      </c>
      <c r="G80" s="60"/>
      <c r="H80" s="60"/>
      <c r="I80" s="160"/>
      <c r="J80" s="60"/>
      <c r="K80" s="60"/>
      <c r="L80" s="58"/>
      <c r="M80" s="203"/>
      <c r="N80" s="39"/>
      <c r="O80" s="39"/>
      <c r="P80" s="39"/>
      <c r="Q80" s="39"/>
      <c r="R80" s="39"/>
      <c r="S80" s="39"/>
      <c r="T80" s="75"/>
      <c r="AT80" s="21" t="s">
        <v>151</v>
      </c>
      <c r="AU80" s="21" t="s">
        <v>76</v>
      </c>
    </row>
    <row r="81" spans="2:65" s="1" customFormat="1" ht="25.5" customHeight="1">
      <c r="B81" s="38"/>
      <c r="C81" s="189" t="s">
        <v>85</v>
      </c>
      <c r="D81" s="189" t="s">
        <v>141</v>
      </c>
      <c r="E81" s="190" t="s">
        <v>424</v>
      </c>
      <c r="F81" s="191" t="s">
        <v>425</v>
      </c>
      <c r="G81" s="192" t="s">
        <v>360</v>
      </c>
      <c r="H81" s="193">
        <v>195</v>
      </c>
      <c r="I81" s="194"/>
      <c r="J81" s="195">
        <f>ROUND(I81*H81,2)</f>
        <v>0</v>
      </c>
      <c r="K81" s="191" t="s">
        <v>23</v>
      </c>
      <c r="L81" s="58"/>
      <c r="M81" s="196" t="s">
        <v>23</v>
      </c>
      <c r="N81" s="197" t="s">
        <v>47</v>
      </c>
      <c r="O81" s="39"/>
      <c r="P81" s="198">
        <f>O81*H81</f>
        <v>0</v>
      </c>
      <c r="Q81" s="198">
        <v>1E-3</v>
      </c>
      <c r="R81" s="198">
        <f>Q81*H81</f>
        <v>0.19500000000000001</v>
      </c>
      <c r="S81" s="198">
        <v>0</v>
      </c>
      <c r="T81" s="199">
        <f>S81*H81</f>
        <v>0</v>
      </c>
      <c r="AR81" s="21" t="s">
        <v>83</v>
      </c>
      <c r="AT81" s="21" t="s">
        <v>141</v>
      </c>
      <c r="AU81" s="21" t="s">
        <v>76</v>
      </c>
      <c r="AY81" s="21" t="s">
        <v>138</v>
      </c>
      <c r="BE81" s="200">
        <f>IF(N81="základní",J81,0)</f>
        <v>0</v>
      </c>
      <c r="BF81" s="200">
        <f>IF(N81="snížená",J81,0)</f>
        <v>0</v>
      </c>
      <c r="BG81" s="200">
        <f>IF(N81="zákl. přenesená",J81,0)</f>
        <v>0</v>
      </c>
      <c r="BH81" s="200">
        <f>IF(N81="sníž. přenesená",J81,0)</f>
        <v>0</v>
      </c>
      <c r="BI81" s="200">
        <f>IF(N81="nulová",J81,0)</f>
        <v>0</v>
      </c>
      <c r="BJ81" s="21" t="s">
        <v>83</v>
      </c>
      <c r="BK81" s="200">
        <f>ROUND(I81*H81,2)</f>
        <v>0</v>
      </c>
      <c r="BL81" s="21" t="s">
        <v>83</v>
      </c>
      <c r="BM81" s="21" t="s">
        <v>426</v>
      </c>
    </row>
    <row r="82" spans="2:65" s="1" customFormat="1" ht="40.5">
      <c r="B82" s="38"/>
      <c r="C82" s="60"/>
      <c r="D82" s="201" t="s">
        <v>147</v>
      </c>
      <c r="E82" s="60"/>
      <c r="F82" s="202" t="s">
        <v>427</v>
      </c>
      <c r="G82" s="60"/>
      <c r="H82" s="60"/>
      <c r="I82" s="160"/>
      <c r="J82" s="60"/>
      <c r="K82" s="60"/>
      <c r="L82" s="58"/>
      <c r="M82" s="203"/>
      <c r="N82" s="39"/>
      <c r="O82" s="39"/>
      <c r="P82" s="39"/>
      <c r="Q82" s="39"/>
      <c r="R82" s="39"/>
      <c r="S82" s="39"/>
      <c r="T82" s="75"/>
      <c r="AT82" s="21" t="s">
        <v>147</v>
      </c>
      <c r="AU82" s="21" t="s">
        <v>76</v>
      </c>
    </row>
    <row r="83" spans="2:65" s="1" customFormat="1" ht="27">
      <c r="B83" s="38"/>
      <c r="C83" s="60"/>
      <c r="D83" s="201" t="s">
        <v>266</v>
      </c>
      <c r="E83" s="60"/>
      <c r="F83" s="204" t="s">
        <v>298</v>
      </c>
      <c r="G83" s="60"/>
      <c r="H83" s="60"/>
      <c r="I83" s="160"/>
      <c r="J83" s="60"/>
      <c r="K83" s="60"/>
      <c r="L83" s="58"/>
      <c r="M83" s="203"/>
      <c r="N83" s="39"/>
      <c r="O83" s="39"/>
      <c r="P83" s="39"/>
      <c r="Q83" s="39"/>
      <c r="R83" s="39"/>
      <c r="S83" s="39"/>
      <c r="T83" s="75"/>
      <c r="AT83" s="21" t="s">
        <v>266</v>
      </c>
      <c r="AU83" s="21" t="s">
        <v>76</v>
      </c>
    </row>
    <row r="84" spans="2:65" s="1" customFormat="1" ht="67.5">
      <c r="B84" s="38"/>
      <c r="C84" s="60"/>
      <c r="D84" s="201" t="s">
        <v>151</v>
      </c>
      <c r="E84" s="60"/>
      <c r="F84" s="204" t="s">
        <v>428</v>
      </c>
      <c r="G84" s="60"/>
      <c r="H84" s="60"/>
      <c r="I84" s="160"/>
      <c r="J84" s="60"/>
      <c r="K84" s="60"/>
      <c r="L84" s="58"/>
      <c r="M84" s="203"/>
      <c r="N84" s="39"/>
      <c r="O84" s="39"/>
      <c r="P84" s="39"/>
      <c r="Q84" s="39"/>
      <c r="R84" s="39"/>
      <c r="S84" s="39"/>
      <c r="T84" s="75"/>
      <c r="AT84" s="21" t="s">
        <v>151</v>
      </c>
      <c r="AU84" s="21" t="s">
        <v>76</v>
      </c>
    </row>
    <row r="85" spans="2:65" s="1" customFormat="1" ht="16.5" customHeight="1">
      <c r="B85" s="38"/>
      <c r="C85" s="189" t="s">
        <v>153</v>
      </c>
      <c r="D85" s="189" t="s">
        <v>141</v>
      </c>
      <c r="E85" s="190" t="s">
        <v>429</v>
      </c>
      <c r="F85" s="191" t="s">
        <v>430</v>
      </c>
      <c r="G85" s="192" t="s">
        <v>360</v>
      </c>
      <c r="H85" s="193">
        <v>315</v>
      </c>
      <c r="I85" s="194"/>
      <c r="J85" s="195">
        <f>ROUND(I85*H85,2)</f>
        <v>0</v>
      </c>
      <c r="K85" s="191" t="s">
        <v>23</v>
      </c>
      <c r="L85" s="58"/>
      <c r="M85" s="196" t="s">
        <v>23</v>
      </c>
      <c r="N85" s="197" t="s">
        <v>47</v>
      </c>
      <c r="O85" s="39"/>
      <c r="P85" s="198">
        <f>O85*H85</f>
        <v>0</v>
      </c>
      <c r="Q85" s="198">
        <v>1E-3</v>
      </c>
      <c r="R85" s="198">
        <f>Q85*H85</f>
        <v>0.315</v>
      </c>
      <c r="S85" s="198">
        <v>0</v>
      </c>
      <c r="T85" s="199">
        <f>S85*H85</f>
        <v>0</v>
      </c>
      <c r="AR85" s="21" t="s">
        <v>83</v>
      </c>
      <c r="AT85" s="21" t="s">
        <v>141</v>
      </c>
      <c r="AU85" s="21" t="s">
        <v>76</v>
      </c>
      <c r="AY85" s="21" t="s">
        <v>138</v>
      </c>
      <c r="BE85" s="200">
        <f>IF(N85="základní",J85,0)</f>
        <v>0</v>
      </c>
      <c r="BF85" s="200">
        <f>IF(N85="snížená",J85,0)</f>
        <v>0</v>
      </c>
      <c r="BG85" s="200">
        <f>IF(N85="zákl. přenesená",J85,0)</f>
        <v>0</v>
      </c>
      <c r="BH85" s="200">
        <f>IF(N85="sníž. přenesená",J85,0)</f>
        <v>0</v>
      </c>
      <c r="BI85" s="200">
        <f>IF(N85="nulová",J85,0)</f>
        <v>0</v>
      </c>
      <c r="BJ85" s="21" t="s">
        <v>83</v>
      </c>
      <c r="BK85" s="200">
        <f>ROUND(I85*H85,2)</f>
        <v>0</v>
      </c>
      <c r="BL85" s="21" t="s">
        <v>83</v>
      </c>
      <c r="BM85" s="21" t="s">
        <v>431</v>
      </c>
    </row>
    <row r="86" spans="2:65" s="1" customFormat="1" ht="13.5">
      <c r="B86" s="38"/>
      <c r="C86" s="60"/>
      <c r="D86" s="201" t="s">
        <v>147</v>
      </c>
      <c r="E86" s="60"/>
      <c r="F86" s="202" t="s">
        <v>432</v>
      </c>
      <c r="G86" s="60"/>
      <c r="H86" s="60"/>
      <c r="I86" s="160"/>
      <c r="J86" s="60"/>
      <c r="K86" s="60"/>
      <c r="L86" s="58"/>
      <c r="M86" s="203"/>
      <c r="N86" s="39"/>
      <c r="O86" s="39"/>
      <c r="P86" s="39"/>
      <c r="Q86" s="39"/>
      <c r="R86" s="39"/>
      <c r="S86" s="39"/>
      <c r="T86" s="75"/>
      <c r="AT86" s="21" t="s">
        <v>147</v>
      </c>
      <c r="AU86" s="21" t="s">
        <v>76</v>
      </c>
    </row>
    <row r="87" spans="2:65" s="1" customFormat="1" ht="54">
      <c r="B87" s="38"/>
      <c r="C87" s="60"/>
      <c r="D87" s="201" t="s">
        <v>151</v>
      </c>
      <c r="E87" s="60"/>
      <c r="F87" s="204" t="s">
        <v>433</v>
      </c>
      <c r="G87" s="60"/>
      <c r="H87" s="60"/>
      <c r="I87" s="160"/>
      <c r="J87" s="60"/>
      <c r="K87" s="60"/>
      <c r="L87" s="58"/>
      <c r="M87" s="203"/>
      <c r="N87" s="39"/>
      <c r="O87" s="39"/>
      <c r="P87" s="39"/>
      <c r="Q87" s="39"/>
      <c r="R87" s="39"/>
      <c r="S87" s="39"/>
      <c r="T87" s="75"/>
      <c r="AT87" s="21" t="s">
        <v>151</v>
      </c>
      <c r="AU87" s="21" t="s">
        <v>76</v>
      </c>
    </row>
    <row r="88" spans="2:65" s="11" customFormat="1" ht="13.5">
      <c r="B88" s="205"/>
      <c r="C88" s="206"/>
      <c r="D88" s="201" t="s">
        <v>212</v>
      </c>
      <c r="E88" s="207" t="s">
        <v>23</v>
      </c>
      <c r="F88" s="208" t="s">
        <v>434</v>
      </c>
      <c r="G88" s="206"/>
      <c r="H88" s="209">
        <v>315</v>
      </c>
      <c r="I88" s="210"/>
      <c r="J88" s="206"/>
      <c r="K88" s="206"/>
      <c r="L88" s="211"/>
      <c r="M88" s="212"/>
      <c r="N88" s="213"/>
      <c r="O88" s="213"/>
      <c r="P88" s="213"/>
      <c r="Q88" s="213"/>
      <c r="R88" s="213"/>
      <c r="S88" s="213"/>
      <c r="T88" s="214"/>
      <c r="AT88" s="215" t="s">
        <v>212</v>
      </c>
      <c r="AU88" s="215" t="s">
        <v>76</v>
      </c>
      <c r="AV88" s="11" t="s">
        <v>85</v>
      </c>
      <c r="AW88" s="11" t="s">
        <v>39</v>
      </c>
      <c r="AX88" s="11" t="s">
        <v>83</v>
      </c>
      <c r="AY88" s="215" t="s">
        <v>138</v>
      </c>
    </row>
    <row r="89" spans="2:65" s="1" customFormat="1" ht="16.5" customHeight="1">
      <c r="B89" s="38"/>
      <c r="C89" s="189" t="s">
        <v>161</v>
      </c>
      <c r="D89" s="189" t="s">
        <v>141</v>
      </c>
      <c r="E89" s="190" t="s">
        <v>435</v>
      </c>
      <c r="F89" s="191" t="s">
        <v>436</v>
      </c>
      <c r="G89" s="192" t="s">
        <v>360</v>
      </c>
      <c r="H89" s="193">
        <v>225</v>
      </c>
      <c r="I89" s="194"/>
      <c r="J89" s="195">
        <f>ROUND(I89*H89,2)</f>
        <v>0</v>
      </c>
      <c r="K89" s="191" t="s">
        <v>23</v>
      </c>
      <c r="L89" s="58"/>
      <c r="M89" s="196" t="s">
        <v>23</v>
      </c>
      <c r="N89" s="197" t="s">
        <v>47</v>
      </c>
      <c r="O89" s="39"/>
      <c r="P89" s="198">
        <f>O89*H89</f>
        <v>0</v>
      </c>
      <c r="Q89" s="198">
        <v>1E-3</v>
      </c>
      <c r="R89" s="198">
        <f>Q89*H89</f>
        <v>0.22500000000000001</v>
      </c>
      <c r="S89" s="198">
        <v>0</v>
      </c>
      <c r="T89" s="199">
        <f>S89*H89</f>
        <v>0</v>
      </c>
      <c r="AR89" s="21" t="s">
        <v>83</v>
      </c>
      <c r="AT89" s="21" t="s">
        <v>141</v>
      </c>
      <c r="AU89" s="21" t="s">
        <v>76</v>
      </c>
      <c r="AY89" s="21" t="s">
        <v>138</v>
      </c>
      <c r="BE89" s="200">
        <f>IF(N89="základní",J89,0)</f>
        <v>0</v>
      </c>
      <c r="BF89" s="200">
        <f>IF(N89="snížená",J89,0)</f>
        <v>0</v>
      </c>
      <c r="BG89" s="200">
        <f>IF(N89="zákl. přenesená",J89,0)</f>
        <v>0</v>
      </c>
      <c r="BH89" s="200">
        <f>IF(N89="sníž. přenesená",J89,0)</f>
        <v>0</v>
      </c>
      <c r="BI89" s="200">
        <f>IF(N89="nulová",J89,0)</f>
        <v>0</v>
      </c>
      <c r="BJ89" s="21" t="s">
        <v>83</v>
      </c>
      <c r="BK89" s="200">
        <f>ROUND(I89*H89,2)</f>
        <v>0</v>
      </c>
      <c r="BL89" s="21" t="s">
        <v>83</v>
      </c>
      <c r="BM89" s="21" t="s">
        <v>437</v>
      </c>
    </row>
    <row r="90" spans="2:65" s="1" customFormat="1" ht="13.5">
      <c r="B90" s="38"/>
      <c r="C90" s="60"/>
      <c r="D90" s="201" t="s">
        <v>147</v>
      </c>
      <c r="E90" s="60"/>
      <c r="F90" s="202" t="s">
        <v>438</v>
      </c>
      <c r="G90" s="60"/>
      <c r="H90" s="60"/>
      <c r="I90" s="160"/>
      <c r="J90" s="60"/>
      <c r="K90" s="60"/>
      <c r="L90" s="58"/>
      <c r="M90" s="203"/>
      <c r="N90" s="39"/>
      <c r="O90" s="39"/>
      <c r="P90" s="39"/>
      <c r="Q90" s="39"/>
      <c r="R90" s="39"/>
      <c r="S90" s="39"/>
      <c r="T90" s="75"/>
      <c r="AT90" s="21" t="s">
        <v>147</v>
      </c>
      <c r="AU90" s="21" t="s">
        <v>76</v>
      </c>
    </row>
    <row r="91" spans="2:65" s="1" customFormat="1" ht="27">
      <c r="B91" s="38"/>
      <c r="C91" s="60"/>
      <c r="D91" s="201" t="s">
        <v>151</v>
      </c>
      <c r="E91" s="60"/>
      <c r="F91" s="204" t="s">
        <v>439</v>
      </c>
      <c r="G91" s="60"/>
      <c r="H91" s="60"/>
      <c r="I91" s="160"/>
      <c r="J91" s="60"/>
      <c r="K91" s="60"/>
      <c r="L91" s="58"/>
      <c r="M91" s="203"/>
      <c r="N91" s="39"/>
      <c r="O91" s="39"/>
      <c r="P91" s="39"/>
      <c r="Q91" s="39"/>
      <c r="R91" s="39"/>
      <c r="S91" s="39"/>
      <c r="T91" s="75"/>
      <c r="AT91" s="21" t="s">
        <v>151</v>
      </c>
      <c r="AU91" s="21" t="s">
        <v>76</v>
      </c>
    </row>
    <row r="92" spans="2:65" s="11" customFormat="1" ht="13.5">
      <c r="B92" s="205"/>
      <c r="C92" s="206"/>
      <c r="D92" s="201" t="s">
        <v>212</v>
      </c>
      <c r="E92" s="207" t="s">
        <v>23</v>
      </c>
      <c r="F92" s="208" t="s">
        <v>440</v>
      </c>
      <c r="G92" s="206"/>
      <c r="H92" s="209">
        <v>225</v>
      </c>
      <c r="I92" s="210"/>
      <c r="J92" s="206"/>
      <c r="K92" s="206"/>
      <c r="L92" s="211"/>
      <c r="M92" s="212"/>
      <c r="N92" s="213"/>
      <c r="O92" s="213"/>
      <c r="P92" s="213"/>
      <c r="Q92" s="213"/>
      <c r="R92" s="213"/>
      <c r="S92" s="213"/>
      <c r="T92" s="214"/>
      <c r="AT92" s="215" t="s">
        <v>212</v>
      </c>
      <c r="AU92" s="215" t="s">
        <v>76</v>
      </c>
      <c r="AV92" s="11" t="s">
        <v>85</v>
      </c>
      <c r="AW92" s="11" t="s">
        <v>39</v>
      </c>
      <c r="AX92" s="11" t="s">
        <v>83</v>
      </c>
      <c r="AY92" s="215" t="s">
        <v>138</v>
      </c>
    </row>
    <row r="93" spans="2:65" s="1" customFormat="1" ht="16.5" customHeight="1">
      <c r="B93" s="38"/>
      <c r="C93" s="230" t="s">
        <v>137</v>
      </c>
      <c r="D93" s="230" t="s">
        <v>345</v>
      </c>
      <c r="E93" s="231" t="s">
        <v>441</v>
      </c>
      <c r="F93" s="232" t="s">
        <v>442</v>
      </c>
      <c r="G93" s="233" t="s">
        <v>259</v>
      </c>
      <c r="H93" s="234">
        <v>9</v>
      </c>
      <c r="I93" s="235"/>
      <c r="J93" s="236">
        <f>ROUND(I93*H93,2)</f>
        <v>0</v>
      </c>
      <c r="K93" s="232" t="s">
        <v>23</v>
      </c>
      <c r="L93" s="237"/>
      <c r="M93" s="238" t="s">
        <v>23</v>
      </c>
      <c r="N93" s="239" t="s">
        <v>47</v>
      </c>
      <c r="O93" s="39"/>
      <c r="P93" s="198">
        <f>O93*H93</f>
        <v>0</v>
      </c>
      <c r="Q93" s="198">
        <v>0</v>
      </c>
      <c r="R93" s="198">
        <f>Q93*H93</f>
        <v>0</v>
      </c>
      <c r="S93" s="198">
        <v>0</v>
      </c>
      <c r="T93" s="199">
        <f>S93*H93</f>
        <v>0</v>
      </c>
      <c r="AR93" s="21" t="s">
        <v>85</v>
      </c>
      <c r="AT93" s="21" t="s">
        <v>345</v>
      </c>
      <c r="AU93" s="21" t="s">
        <v>76</v>
      </c>
      <c r="AY93" s="21" t="s">
        <v>138</v>
      </c>
      <c r="BE93" s="200">
        <f>IF(N93="základní",J93,0)</f>
        <v>0</v>
      </c>
      <c r="BF93" s="200">
        <f>IF(N93="snížená",J93,0)</f>
        <v>0</v>
      </c>
      <c r="BG93" s="200">
        <f>IF(N93="zákl. přenesená",J93,0)</f>
        <v>0</v>
      </c>
      <c r="BH93" s="200">
        <f>IF(N93="sníž. přenesená",J93,0)</f>
        <v>0</v>
      </c>
      <c r="BI93" s="200">
        <f>IF(N93="nulová",J93,0)</f>
        <v>0</v>
      </c>
      <c r="BJ93" s="21" t="s">
        <v>83</v>
      </c>
      <c r="BK93" s="200">
        <f>ROUND(I93*H93,2)</f>
        <v>0</v>
      </c>
      <c r="BL93" s="21" t="s">
        <v>83</v>
      </c>
      <c r="BM93" s="21" t="s">
        <v>443</v>
      </c>
    </row>
    <row r="94" spans="2:65" s="1" customFormat="1" ht="13.5">
      <c r="B94" s="38"/>
      <c r="C94" s="60"/>
      <c r="D94" s="201" t="s">
        <v>147</v>
      </c>
      <c r="E94" s="60"/>
      <c r="F94" s="202" t="s">
        <v>444</v>
      </c>
      <c r="G94" s="60"/>
      <c r="H94" s="60"/>
      <c r="I94" s="160"/>
      <c r="J94" s="60"/>
      <c r="K94" s="60"/>
      <c r="L94" s="58"/>
      <c r="M94" s="203"/>
      <c r="N94" s="39"/>
      <c r="O94" s="39"/>
      <c r="P94" s="39"/>
      <c r="Q94" s="39"/>
      <c r="R94" s="39"/>
      <c r="S94" s="39"/>
      <c r="T94" s="75"/>
      <c r="AT94" s="21" t="s">
        <v>147</v>
      </c>
      <c r="AU94" s="21" t="s">
        <v>76</v>
      </c>
    </row>
    <row r="95" spans="2:65" s="1" customFormat="1" ht="81">
      <c r="B95" s="38"/>
      <c r="C95" s="60"/>
      <c r="D95" s="201" t="s">
        <v>151</v>
      </c>
      <c r="E95" s="60"/>
      <c r="F95" s="204" t="s">
        <v>445</v>
      </c>
      <c r="G95" s="60"/>
      <c r="H95" s="60"/>
      <c r="I95" s="160"/>
      <c r="J95" s="60"/>
      <c r="K95" s="60"/>
      <c r="L95" s="58"/>
      <c r="M95" s="203"/>
      <c r="N95" s="39"/>
      <c r="O95" s="39"/>
      <c r="P95" s="39"/>
      <c r="Q95" s="39"/>
      <c r="R95" s="39"/>
      <c r="S95" s="39"/>
      <c r="T95" s="75"/>
      <c r="AT95" s="21" t="s">
        <v>151</v>
      </c>
      <c r="AU95" s="21" t="s">
        <v>76</v>
      </c>
    </row>
    <row r="96" spans="2:65" s="11" customFormat="1" ht="13.5">
      <c r="B96" s="205"/>
      <c r="C96" s="206"/>
      <c r="D96" s="201" t="s">
        <v>212</v>
      </c>
      <c r="E96" s="207" t="s">
        <v>23</v>
      </c>
      <c r="F96" s="208" t="s">
        <v>446</v>
      </c>
      <c r="G96" s="206"/>
      <c r="H96" s="209">
        <v>9</v>
      </c>
      <c r="I96" s="210"/>
      <c r="J96" s="206"/>
      <c r="K96" s="206"/>
      <c r="L96" s="211"/>
      <c r="M96" s="212"/>
      <c r="N96" s="213"/>
      <c r="O96" s="213"/>
      <c r="P96" s="213"/>
      <c r="Q96" s="213"/>
      <c r="R96" s="213"/>
      <c r="S96" s="213"/>
      <c r="T96" s="214"/>
      <c r="AT96" s="215" t="s">
        <v>212</v>
      </c>
      <c r="AU96" s="215" t="s">
        <v>76</v>
      </c>
      <c r="AV96" s="11" t="s">
        <v>85</v>
      </c>
      <c r="AW96" s="11" t="s">
        <v>39</v>
      </c>
      <c r="AX96" s="11" t="s">
        <v>83</v>
      </c>
      <c r="AY96" s="215" t="s">
        <v>138</v>
      </c>
    </row>
    <row r="97" spans="2:65" s="1" customFormat="1" ht="16.5" customHeight="1">
      <c r="B97" s="38"/>
      <c r="C97" s="189" t="s">
        <v>171</v>
      </c>
      <c r="D97" s="189" t="s">
        <v>141</v>
      </c>
      <c r="E97" s="190" t="s">
        <v>447</v>
      </c>
      <c r="F97" s="191" t="s">
        <v>448</v>
      </c>
      <c r="G97" s="192" t="s">
        <v>360</v>
      </c>
      <c r="H97" s="193">
        <v>230</v>
      </c>
      <c r="I97" s="194"/>
      <c r="J97" s="195">
        <f>ROUND(I97*H97,2)</f>
        <v>0</v>
      </c>
      <c r="K97" s="191" t="s">
        <v>23</v>
      </c>
      <c r="L97" s="58"/>
      <c r="M97" s="196" t="s">
        <v>23</v>
      </c>
      <c r="N97" s="197" t="s">
        <v>47</v>
      </c>
      <c r="O97" s="39"/>
      <c r="P97" s="198">
        <f>O97*H97</f>
        <v>0</v>
      </c>
      <c r="Q97" s="198">
        <v>1E-3</v>
      </c>
      <c r="R97" s="198">
        <f>Q97*H97</f>
        <v>0.23</v>
      </c>
      <c r="S97" s="198">
        <v>0</v>
      </c>
      <c r="T97" s="199">
        <f>S97*H97</f>
        <v>0</v>
      </c>
      <c r="AR97" s="21" t="s">
        <v>83</v>
      </c>
      <c r="AT97" s="21" t="s">
        <v>141</v>
      </c>
      <c r="AU97" s="21" t="s">
        <v>76</v>
      </c>
      <c r="AY97" s="21" t="s">
        <v>138</v>
      </c>
      <c r="BE97" s="200">
        <f>IF(N97="základní",J97,0)</f>
        <v>0</v>
      </c>
      <c r="BF97" s="200">
        <f>IF(N97="snížená",J97,0)</f>
        <v>0</v>
      </c>
      <c r="BG97" s="200">
        <f>IF(N97="zákl. přenesená",J97,0)</f>
        <v>0</v>
      </c>
      <c r="BH97" s="200">
        <f>IF(N97="sníž. přenesená",J97,0)</f>
        <v>0</v>
      </c>
      <c r="BI97" s="200">
        <f>IF(N97="nulová",J97,0)</f>
        <v>0</v>
      </c>
      <c r="BJ97" s="21" t="s">
        <v>83</v>
      </c>
      <c r="BK97" s="200">
        <f>ROUND(I97*H97,2)</f>
        <v>0</v>
      </c>
      <c r="BL97" s="21" t="s">
        <v>83</v>
      </c>
      <c r="BM97" s="21" t="s">
        <v>449</v>
      </c>
    </row>
    <row r="98" spans="2:65" s="1" customFormat="1" ht="13.5">
      <c r="B98" s="38"/>
      <c r="C98" s="60"/>
      <c r="D98" s="201" t="s">
        <v>147</v>
      </c>
      <c r="E98" s="60"/>
      <c r="F98" s="202" t="s">
        <v>450</v>
      </c>
      <c r="G98" s="60"/>
      <c r="H98" s="60"/>
      <c r="I98" s="160"/>
      <c r="J98" s="60"/>
      <c r="K98" s="60"/>
      <c r="L98" s="58"/>
      <c r="M98" s="203"/>
      <c r="N98" s="39"/>
      <c r="O98" s="39"/>
      <c r="P98" s="39"/>
      <c r="Q98" s="39"/>
      <c r="R98" s="39"/>
      <c r="S98" s="39"/>
      <c r="T98" s="75"/>
      <c r="AT98" s="21" t="s">
        <v>147</v>
      </c>
      <c r="AU98" s="21" t="s">
        <v>76</v>
      </c>
    </row>
    <row r="99" spans="2:65" s="1" customFormat="1" ht="40.5">
      <c r="B99" s="38"/>
      <c r="C99" s="60"/>
      <c r="D99" s="201" t="s">
        <v>151</v>
      </c>
      <c r="E99" s="60"/>
      <c r="F99" s="204" t="s">
        <v>451</v>
      </c>
      <c r="G99" s="60"/>
      <c r="H99" s="60"/>
      <c r="I99" s="160"/>
      <c r="J99" s="60"/>
      <c r="K99" s="60"/>
      <c r="L99" s="58"/>
      <c r="M99" s="203"/>
      <c r="N99" s="39"/>
      <c r="O99" s="39"/>
      <c r="P99" s="39"/>
      <c r="Q99" s="39"/>
      <c r="R99" s="39"/>
      <c r="S99" s="39"/>
      <c r="T99" s="75"/>
      <c r="AT99" s="21" t="s">
        <v>151</v>
      </c>
      <c r="AU99" s="21" t="s">
        <v>76</v>
      </c>
    </row>
    <row r="100" spans="2:65" s="1" customFormat="1" ht="16.5" customHeight="1">
      <c r="B100" s="38"/>
      <c r="C100" s="189" t="s">
        <v>176</v>
      </c>
      <c r="D100" s="189" t="s">
        <v>141</v>
      </c>
      <c r="E100" s="190" t="s">
        <v>452</v>
      </c>
      <c r="F100" s="191" t="s">
        <v>453</v>
      </c>
      <c r="G100" s="192" t="s">
        <v>144</v>
      </c>
      <c r="H100" s="193">
        <v>1</v>
      </c>
      <c r="I100" s="194"/>
      <c r="J100" s="195">
        <f>ROUND(I100*H100,2)</f>
        <v>0</v>
      </c>
      <c r="K100" s="191" t="s">
        <v>23</v>
      </c>
      <c r="L100" s="58"/>
      <c r="M100" s="196" t="s">
        <v>23</v>
      </c>
      <c r="N100" s="197" t="s">
        <v>47</v>
      </c>
      <c r="O100" s="39"/>
      <c r="P100" s="198">
        <f>O100*H100</f>
        <v>0</v>
      </c>
      <c r="Q100" s="198">
        <v>0</v>
      </c>
      <c r="R100" s="198">
        <f>Q100*H100</f>
        <v>0</v>
      </c>
      <c r="S100" s="198">
        <v>0</v>
      </c>
      <c r="T100" s="199">
        <f>S100*H100</f>
        <v>0</v>
      </c>
      <c r="AR100" s="21" t="s">
        <v>83</v>
      </c>
      <c r="AT100" s="21" t="s">
        <v>141</v>
      </c>
      <c r="AU100" s="21" t="s">
        <v>76</v>
      </c>
      <c r="AY100" s="21" t="s">
        <v>138</v>
      </c>
      <c r="BE100" s="200">
        <f>IF(N100="základní",J100,0)</f>
        <v>0</v>
      </c>
      <c r="BF100" s="200">
        <f>IF(N100="snížená",J100,0)</f>
        <v>0</v>
      </c>
      <c r="BG100" s="200">
        <f>IF(N100="zákl. přenesená",J100,0)</f>
        <v>0</v>
      </c>
      <c r="BH100" s="200">
        <f>IF(N100="sníž. přenesená",J100,0)</f>
        <v>0</v>
      </c>
      <c r="BI100" s="200">
        <f>IF(N100="nulová",J100,0)</f>
        <v>0</v>
      </c>
      <c r="BJ100" s="21" t="s">
        <v>83</v>
      </c>
      <c r="BK100" s="200">
        <f>ROUND(I100*H100,2)</f>
        <v>0</v>
      </c>
      <c r="BL100" s="21" t="s">
        <v>83</v>
      </c>
      <c r="BM100" s="21" t="s">
        <v>454</v>
      </c>
    </row>
    <row r="101" spans="2:65" s="1" customFormat="1" ht="81">
      <c r="B101" s="38"/>
      <c r="C101" s="60"/>
      <c r="D101" s="201" t="s">
        <v>147</v>
      </c>
      <c r="E101" s="60"/>
      <c r="F101" s="202" t="s">
        <v>455</v>
      </c>
      <c r="G101" s="60"/>
      <c r="H101" s="60"/>
      <c r="I101" s="160"/>
      <c r="J101" s="60"/>
      <c r="K101" s="60"/>
      <c r="L101" s="58"/>
      <c r="M101" s="203"/>
      <c r="N101" s="39"/>
      <c r="O101" s="39"/>
      <c r="P101" s="39"/>
      <c r="Q101" s="39"/>
      <c r="R101" s="39"/>
      <c r="S101" s="39"/>
      <c r="T101" s="75"/>
      <c r="AT101" s="21" t="s">
        <v>147</v>
      </c>
      <c r="AU101" s="21" t="s">
        <v>76</v>
      </c>
    </row>
    <row r="102" spans="2:65" s="1" customFormat="1" ht="54">
      <c r="B102" s="38"/>
      <c r="C102" s="60"/>
      <c r="D102" s="201" t="s">
        <v>151</v>
      </c>
      <c r="E102" s="60"/>
      <c r="F102" s="204" t="s">
        <v>456</v>
      </c>
      <c r="G102" s="60"/>
      <c r="H102" s="60"/>
      <c r="I102" s="160"/>
      <c r="J102" s="60"/>
      <c r="K102" s="60"/>
      <c r="L102" s="58"/>
      <c r="M102" s="203"/>
      <c r="N102" s="39"/>
      <c r="O102" s="39"/>
      <c r="P102" s="39"/>
      <c r="Q102" s="39"/>
      <c r="R102" s="39"/>
      <c r="S102" s="39"/>
      <c r="T102" s="75"/>
      <c r="AT102" s="21" t="s">
        <v>151</v>
      </c>
      <c r="AU102" s="21" t="s">
        <v>76</v>
      </c>
    </row>
    <row r="103" spans="2:65" s="1" customFormat="1" ht="25.5" customHeight="1">
      <c r="B103" s="38"/>
      <c r="C103" s="230" t="s">
        <v>182</v>
      </c>
      <c r="D103" s="230" t="s">
        <v>345</v>
      </c>
      <c r="E103" s="231" t="s">
        <v>457</v>
      </c>
      <c r="F103" s="232" t="s">
        <v>458</v>
      </c>
      <c r="G103" s="233" t="s">
        <v>259</v>
      </c>
      <c r="H103" s="234">
        <v>130</v>
      </c>
      <c r="I103" s="235"/>
      <c r="J103" s="236">
        <f>ROUND(I103*H103,2)</f>
        <v>0</v>
      </c>
      <c r="K103" s="232" t="s">
        <v>23</v>
      </c>
      <c r="L103" s="237"/>
      <c r="M103" s="238" t="s">
        <v>23</v>
      </c>
      <c r="N103" s="239" t="s">
        <v>47</v>
      </c>
      <c r="O103" s="39"/>
      <c r="P103" s="198">
        <f>O103*H103</f>
        <v>0</v>
      </c>
      <c r="Q103" s="198">
        <v>0</v>
      </c>
      <c r="R103" s="198">
        <f>Q103*H103</f>
        <v>0</v>
      </c>
      <c r="S103" s="198">
        <v>0</v>
      </c>
      <c r="T103" s="199">
        <f>S103*H103</f>
        <v>0</v>
      </c>
      <c r="AR103" s="21" t="s">
        <v>85</v>
      </c>
      <c r="AT103" s="21" t="s">
        <v>345</v>
      </c>
      <c r="AU103" s="21" t="s">
        <v>76</v>
      </c>
      <c r="AY103" s="21" t="s">
        <v>138</v>
      </c>
      <c r="BE103" s="200">
        <f>IF(N103="základní",J103,0)</f>
        <v>0</v>
      </c>
      <c r="BF103" s="200">
        <f>IF(N103="snížená",J103,0)</f>
        <v>0</v>
      </c>
      <c r="BG103" s="200">
        <f>IF(N103="zákl. přenesená",J103,0)</f>
        <v>0</v>
      </c>
      <c r="BH103" s="200">
        <f>IF(N103="sníž. přenesená",J103,0)</f>
        <v>0</v>
      </c>
      <c r="BI103" s="200">
        <f>IF(N103="nulová",J103,0)</f>
        <v>0</v>
      </c>
      <c r="BJ103" s="21" t="s">
        <v>83</v>
      </c>
      <c r="BK103" s="200">
        <f>ROUND(I103*H103,2)</f>
        <v>0</v>
      </c>
      <c r="BL103" s="21" t="s">
        <v>83</v>
      </c>
      <c r="BM103" s="21" t="s">
        <v>459</v>
      </c>
    </row>
    <row r="104" spans="2:65" s="1" customFormat="1" ht="40.5">
      <c r="B104" s="38"/>
      <c r="C104" s="60"/>
      <c r="D104" s="201" t="s">
        <v>147</v>
      </c>
      <c r="E104" s="60"/>
      <c r="F104" s="202" t="s">
        <v>460</v>
      </c>
      <c r="G104" s="60"/>
      <c r="H104" s="60"/>
      <c r="I104" s="160"/>
      <c r="J104" s="60"/>
      <c r="K104" s="60"/>
      <c r="L104" s="58"/>
      <c r="M104" s="203"/>
      <c r="N104" s="39"/>
      <c r="O104" s="39"/>
      <c r="P104" s="39"/>
      <c r="Q104" s="39"/>
      <c r="R104" s="39"/>
      <c r="S104" s="39"/>
      <c r="T104" s="75"/>
      <c r="AT104" s="21" t="s">
        <v>147</v>
      </c>
      <c r="AU104" s="21" t="s">
        <v>76</v>
      </c>
    </row>
    <row r="105" spans="2:65" s="1" customFormat="1" ht="16.5" customHeight="1">
      <c r="B105" s="38"/>
      <c r="C105" s="230" t="s">
        <v>187</v>
      </c>
      <c r="D105" s="230" t="s">
        <v>345</v>
      </c>
      <c r="E105" s="231" t="s">
        <v>461</v>
      </c>
      <c r="F105" s="232" t="s">
        <v>462</v>
      </c>
      <c r="G105" s="233" t="s">
        <v>144</v>
      </c>
      <c r="H105" s="234">
        <v>1</v>
      </c>
      <c r="I105" s="235"/>
      <c r="J105" s="236">
        <f>ROUND(I105*H105,2)</f>
        <v>0</v>
      </c>
      <c r="K105" s="232" t="s">
        <v>23</v>
      </c>
      <c r="L105" s="237"/>
      <c r="M105" s="238" t="s">
        <v>23</v>
      </c>
      <c r="N105" s="239" t="s">
        <v>47</v>
      </c>
      <c r="O105" s="39"/>
      <c r="P105" s="198">
        <f>O105*H105</f>
        <v>0</v>
      </c>
      <c r="Q105" s="198">
        <v>0</v>
      </c>
      <c r="R105" s="198">
        <f>Q105*H105</f>
        <v>0</v>
      </c>
      <c r="S105" s="198">
        <v>0</v>
      </c>
      <c r="T105" s="199">
        <f>S105*H105</f>
        <v>0</v>
      </c>
      <c r="AR105" s="21" t="s">
        <v>85</v>
      </c>
      <c r="AT105" s="21" t="s">
        <v>345</v>
      </c>
      <c r="AU105" s="21" t="s">
        <v>76</v>
      </c>
      <c r="AY105" s="21" t="s">
        <v>138</v>
      </c>
      <c r="BE105" s="200">
        <f>IF(N105="základní",J105,0)</f>
        <v>0</v>
      </c>
      <c r="BF105" s="200">
        <f>IF(N105="snížená",J105,0)</f>
        <v>0</v>
      </c>
      <c r="BG105" s="200">
        <f>IF(N105="zákl. přenesená",J105,0)</f>
        <v>0</v>
      </c>
      <c r="BH105" s="200">
        <f>IF(N105="sníž. přenesená",J105,0)</f>
        <v>0</v>
      </c>
      <c r="BI105" s="200">
        <f>IF(N105="nulová",J105,0)</f>
        <v>0</v>
      </c>
      <c r="BJ105" s="21" t="s">
        <v>83</v>
      </c>
      <c r="BK105" s="200">
        <f>ROUND(I105*H105,2)</f>
        <v>0</v>
      </c>
      <c r="BL105" s="21" t="s">
        <v>83</v>
      </c>
      <c r="BM105" s="21" t="s">
        <v>463</v>
      </c>
    </row>
    <row r="106" spans="2:65" s="1" customFormat="1" ht="81">
      <c r="B106" s="38"/>
      <c r="C106" s="60"/>
      <c r="D106" s="201" t="s">
        <v>147</v>
      </c>
      <c r="E106" s="60"/>
      <c r="F106" s="202" t="s">
        <v>464</v>
      </c>
      <c r="G106" s="60"/>
      <c r="H106" s="60"/>
      <c r="I106" s="160"/>
      <c r="J106" s="60"/>
      <c r="K106" s="60"/>
      <c r="L106" s="58"/>
      <c r="M106" s="203"/>
      <c r="N106" s="39"/>
      <c r="O106" s="39"/>
      <c r="P106" s="39"/>
      <c r="Q106" s="39"/>
      <c r="R106" s="39"/>
      <c r="S106" s="39"/>
      <c r="T106" s="75"/>
      <c r="AT106" s="21" t="s">
        <v>147</v>
      </c>
      <c r="AU106" s="21" t="s">
        <v>76</v>
      </c>
    </row>
    <row r="107" spans="2:65" s="1" customFormat="1" ht="16.5" customHeight="1">
      <c r="B107" s="38"/>
      <c r="C107" s="189" t="s">
        <v>194</v>
      </c>
      <c r="D107" s="189" t="s">
        <v>141</v>
      </c>
      <c r="E107" s="190" t="s">
        <v>465</v>
      </c>
      <c r="F107" s="191" t="s">
        <v>466</v>
      </c>
      <c r="G107" s="192" t="s">
        <v>247</v>
      </c>
      <c r="H107" s="193">
        <v>1.375</v>
      </c>
      <c r="I107" s="194"/>
      <c r="J107" s="195">
        <f>ROUND(I107*H107,2)</f>
        <v>0</v>
      </c>
      <c r="K107" s="191" t="s">
        <v>23</v>
      </c>
      <c r="L107" s="58"/>
      <c r="M107" s="196" t="s">
        <v>23</v>
      </c>
      <c r="N107" s="197" t="s">
        <v>47</v>
      </c>
      <c r="O107" s="39"/>
      <c r="P107" s="198">
        <f>O107*H107</f>
        <v>0</v>
      </c>
      <c r="Q107" s="198">
        <v>0</v>
      </c>
      <c r="R107" s="198">
        <f>Q107*H107</f>
        <v>0</v>
      </c>
      <c r="S107" s="198">
        <v>0</v>
      </c>
      <c r="T107" s="199">
        <f>S107*H107</f>
        <v>0</v>
      </c>
      <c r="AR107" s="21" t="s">
        <v>83</v>
      </c>
      <c r="AT107" s="21" t="s">
        <v>141</v>
      </c>
      <c r="AU107" s="21" t="s">
        <v>76</v>
      </c>
      <c r="AY107" s="21" t="s">
        <v>138</v>
      </c>
      <c r="BE107" s="200">
        <f>IF(N107="základní",J107,0)</f>
        <v>0</v>
      </c>
      <c r="BF107" s="200">
        <f>IF(N107="snížená",J107,0)</f>
        <v>0</v>
      </c>
      <c r="BG107" s="200">
        <f>IF(N107="zákl. přenesená",J107,0)</f>
        <v>0</v>
      </c>
      <c r="BH107" s="200">
        <f>IF(N107="sníž. přenesená",J107,0)</f>
        <v>0</v>
      </c>
      <c r="BI107" s="200">
        <f>IF(N107="nulová",J107,0)</f>
        <v>0</v>
      </c>
      <c r="BJ107" s="21" t="s">
        <v>83</v>
      </c>
      <c r="BK107" s="200">
        <f>ROUND(I107*H107,2)</f>
        <v>0</v>
      </c>
      <c r="BL107" s="21" t="s">
        <v>83</v>
      </c>
      <c r="BM107" s="21" t="s">
        <v>467</v>
      </c>
    </row>
    <row r="108" spans="2:65" s="1" customFormat="1" ht="27">
      <c r="B108" s="38"/>
      <c r="C108" s="60"/>
      <c r="D108" s="201" t="s">
        <v>147</v>
      </c>
      <c r="E108" s="60"/>
      <c r="F108" s="202" t="s">
        <v>468</v>
      </c>
      <c r="G108" s="60"/>
      <c r="H108" s="60"/>
      <c r="I108" s="160"/>
      <c r="J108" s="60"/>
      <c r="K108" s="60"/>
      <c r="L108" s="58"/>
      <c r="M108" s="203"/>
      <c r="N108" s="39"/>
      <c r="O108" s="39"/>
      <c r="P108" s="39"/>
      <c r="Q108" s="39"/>
      <c r="R108" s="39"/>
      <c r="S108" s="39"/>
      <c r="T108" s="75"/>
      <c r="AT108" s="21" t="s">
        <v>147</v>
      </c>
      <c r="AU108" s="21" t="s">
        <v>76</v>
      </c>
    </row>
    <row r="109" spans="2:65" s="1" customFormat="1" ht="121.5">
      <c r="B109" s="38"/>
      <c r="C109" s="60"/>
      <c r="D109" s="201" t="s">
        <v>266</v>
      </c>
      <c r="E109" s="60"/>
      <c r="F109" s="204" t="s">
        <v>469</v>
      </c>
      <c r="G109" s="60"/>
      <c r="H109" s="60"/>
      <c r="I109" s="160"/>
      <c r="J109" s="60"/>
      <c r="K109" s="60"/>
      <c r="L109" s="58"/>
      <c r="M109" s="216"/>
      <c r="N109" s="217"/>
      <c r="O109" s="217"/>
      <c r="P109" s="217"/>
      <c r="Q109" s="217"/>
      <c r="R109" s="217"/>
      <c r="S109" s="217"/>
      <c r="T109" s="218"/>
      <c r="AT109" s="21" t="s">
        <v>266</v>
      </c>
      <c r="AU109" s="21" t="s">
        <v>76</v>
      </c>
    </row>
    <row r="110" spans="2:65" s="1" customFormat="1" ht="6.95" customHeight="1">
      <c r="B110" s="53"/>
      <c r="C110" s="54"/>
      <c r="D110" s="54"/>
      <c r="E110" s="54"/>
      <c r="F110" s="54"/>
      <c r="G110" s="54"/>
      <c r="H110" s="54"/>
      <c r="I110" s="136"/>
      <c r="J110" s="54"/>
      <c r="K110" s="54"/>
      <c r="L110" s="58"/>
    </row>
  </sheetData>
  <sheetProtection algorithmName="SHA-512" hashValue="OOUq1v0K18skt4jHw7fBs+TpPzGOzZ4POhOmyosPEZmXbVqQL0MWkM0BdMRLvHtyNHgTdxpFE/pWdk+bhUXeNg==" saltValue="se3pWtLVbSnqiBaSnCrC8ElK7nbUS8djheCblRPWcX2p6WnrWJsUS6rPF7UExLK+fLYNBtgE/NvR87lmYKb5mg==" spinCount="100000" sheet="1" objects="1" scenarios="1" formatColumns="0" formatRows="0" autoFilter="0"/>
  <autoFilter ref="C75:K109"/>
  <mergeCells count="10">
    <mergeCell ref="J51:J52"/>
    <mergeCell ref="E66:H66"/>
    <mergeCell ref="E68:H6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00 - VON</vt:lpstr>
      <vt:lpstr>01 - Oprava povrchových o...</vt:lpstr>
      <vt:lpstr>02 - Výměna těsnění segmentu</vt:lpstr>
      <vt:lpstr>03 - Drobné opravy a údržba</vt:lpstr>
      <vt:lpstr>04 - Oprava příslušenství...</vt:lpstr>
      <vt:lpstr>'00 - VON'!Názvy_tisku</vt:lpstr>
      <vt:lpstr>'01 - Oprava povrchových o...'!Názvy_tisku</vt:lpstr>
      <vt:lpstr>'02 - Výměna těsnění segmentu'!Názvy_tisku</vt:lpstr>
      <vt:lpstr>'03 - Drobné opravy a údržba'!Názvy_tisku</vt:lpstr>
      <vt:lpstr>'04 - Oprava příslušenství...'!Názvy_tisku</vt:lpstr>
      <vt:lpstr>'Rekapitulace stavby'!Názvy_tisku</vt:lpstr>
      <vt:lpstr>'00 - VON'!Oblast_tisku</vt:lpstr>
      <vt:lpstr>'01 - Oprava povrchových o...'!Oblast_tisku</vt:lpstr>
      <vt:lpstr>'02 - Výměna těsnění segmentu'!Oblast_tisku</vt:lpstr>
      <vt:lpstr>'03 - Drobné opravy a údržba'!Oblast_tisku</vt:lpstr>
      <vt:lpstr>'04 - Oprava příslušenství...'!Oblast_tisku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Ryba</dc:creator>
  <cp:lastModifiedBy>Petr</cp:lastModifiedBy>
  <cp:lastPrinted>2019-10-21T09:18:14Z</cp:lastPrinted>
  <dcterms:created xsi:type="dcterms:W3CDTF">2019-10-21T09:16:18Z</dcterms:created>
  <dcterms:modified xsi:type="dcterms:W3CDTF">2019-10-21T09:19:07Z</dcterms:modified>
</cp:coreProperties>
</file>